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Экономисты\НЭСК отчеты_факт\Тарифное дело 2027\Запросы РСТ\"/>
    </mc:Choice>
  </mc:AlternateContent>
  <xr:revisionPtr revIDLastSave="0" documentId="13_ncr:1_{4DA702BE-9577-41F8-BDD3-1F2747D65202}" xr6:coauthVersionLast="47" xr6:coauthVersionMax="47" xr10:uidLastSave="{00000000-0000-0000-0000-000000000000}"/>
  <bookViews>
    <workbookView xWindow="465" yWindow="0" windowWidth="28335" windowHeight="15480" xr2:uid="{00000000-000D-0000-FFFF-FFFF00000000}"/>
  </bookViews>
  <sheets>
    <sheet name="стр.1_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Print_Area" localSheetId="0">стр.1_3!$A$1:$DD$93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D81" i="1" l="1"/>
  <c r="CD80" i="1"/>
  <c r="CD82" i="1"/>
  <c r="BT82" i="1"/>
  <c r="CD67" i="1"/>
  <c r="CD64" i="1"/>
  <c r="CD65" i="1"/>
  <c r="CD62" i="1"/>
  <c r="BT62" i="1"/>
  <c r="BT60" i="1"/>
  <c r="BT61" i="1"/>
  <c r="CD60" i="1"/>
  <c r="BT58" i="1"/>
  <c r="CD22" i="1"/>
  <c r="BT22" i="1"/>
  <c r="CD59" i="1" l="1"/>
  <c r="BT59" i="1"/>
  <c r="CD28" i="1"/>
  <c r="CD30" i="1"/>
  <c r="BZ31" i="1"/>
  <c r="BT30" i="1"/>
  <c r="CD78" i="1" l="1"/>
  <c r="BW78" i="1"/>
  <c r="CD77" i="1"/>
  <c r="BT77" i="1"/>
  <c r="CD76" i="1"/>
  <c r="BT76" i="1"/>
  <c r="CD75" i="1"/>
  <c r="BT75" i="1"/>
  <c r="CD74" i="1"/>
  <c r="BT74" i="1"/>
  <c r="CD73" i="1"/>
  <c r="BT73" i="1"/>
  <c r="CD72" i="1"/>
  <c r="BT72" i="1"/>
  <c r="CD71" i="1"/>
  <c r="BV71" i="1"/>
  <c r="CD70" i="1"/>
  <c r="BT70" i="1"/>
  <c r="CD69" i="1"/>
  <c r="BT69" i="1"/>
  <c r="CD68" i="1"/>
  <c r="BT68" i="1"/>
  <c r="CD61" i="1"/>
  <c r="CD57" i="1"/>
  <c r="BT57" i="1"/>
  <c r="CD53" i="1"/>
  <c r="BT53" i="1"/>
  <c r="BT52" i="1"/>
  <c r="BT51" i="1"/>
  <c r="CD50" i="1"/>
  <c r="BT50" i="1"/>
  <c r="CD48" i="1"/>
  <c r="BT48" i="1"/>
  <c r="CD47" i="1"/>
  <c r="BT47" i="1"/>
  <c r="CD44" i="1"/>
  <c r="BT44" i="1"/>
  <c r="CD36" i="1"/>
  <c r="BZ36" i="1"/>
  <c r="CD41" i="1"/>
  <c r="BZ41" i="1"/>
  <c r="CD39" i="1"/>
  <c r="BZ39" i="1"/>
  <c r="CD38" i="1"/>
  <c r="BZ38" i="1"/>
  <c r="CD37" i="1"/>
  <c r="BZ37" i="1"/>
  <c r="CD34" i="1"/>
  <c r="BZ34" i="1"/>
  <c r="CD33" i="1"/>
  <c r="BZ33" i="1"/>
  <c r="CD32" i="1"/>
  <c r="BZ32" i="1"/>
  <c r="CD23" i="1"/>
  <c r="BT23" i="1"/>
  <c r="CD31" i="1"/>
  <c r="CD29" i="1"/>
  <c r="BT29" i="1"/>
  <c r="CD27" i="1"/>
  <c r="BT27" i="1"/>
  <c r="CD25" i="1"/>
  <c r="BT25" i="1"/>
  <c r="CD21" i="1"/>
  <c r="BT21" i="1"/>
  <c r="CD20" i="1"/>
  <c r="BT20" i="1"/>
  <c r="CD19" i="1"/>
  <c r="BT19" i="1"/>
  <c r="CD18" i="1"/>
  <c r="BT18" i="1"/>
  <c r="CD66" i="1"/>
  <c r="J31" i="1" l="1"/>
  <c r="J34" i="1"/>
  <c r="J35" i="1"/>
  <c r="J37" i="1"/>
  <c r="J38" i="1"/>
  <c r="J39" i="1"/>
  <c r="J41" i="1"/>
  <c r="J33" i="1"/>
  <c r="J32" i="1"/>
  <c r="BT67" i="1" l="1"/>
  <c r="CD79" i="1" l="1"/>
  <c r="BT79" i="1" l="1"/>
  <c r="DI21" i="1" l="1"/>
  <c r="DI22" i="1"/>
  <c r="DI23" i="1"/>
  <c r="DI24" i="1"/>
  <c r="DI25" i="1"/>
  <c r="DI26" i="1"/>
  <c r="DI28" i="1"/>
  <c r="DI29" i="1"/>
  <c r="DI42" i="1"/>
  <c r="DI43" i="1"/>
  <c r="DI45" i="1"/>
  <c r="DI46" i="1"/>
  <c r="DI49" i="1"/>
  <c r="DI51" i="1"/>
  <c r="DI52" i="1"/>
  <c r="DI53" i="1"/>
  <c r="DI54" i="1"/>
  <c r="DI55" i="1"/>
  <c r="DI56" i="1"/>
  <c r="DI58" i="1"/>
  <c r="DI60" i="1"/>
  <c r="DI61" i="1"/>
  <c r="DI62" i="1"/>
  <c r="DI63" i="1"/>
  <c r="DI64" i="1"/>
  <c r="DI66" i="1"/>
  <c r="DI67" i="1"/>
  <c r="DI70" i="1"/>
  <c r="DI71" i="1"/>
  <c r="DI73" i="1"/>
  <c r="DI74" i="1"/>
  <c r="DI76" i="1"/>
  <c r="DI78" i="1"/>
  <c r="DI80" i="1"/>
  <c r="DI81" i="1"/>
  <c r="DI82" i="1"/>
  <c r="DI50" i="1"/>
  <c r="DI75" i="1"/>
  <c r="DI30" i="1" l="1"/>
  <c r="DI59" i="1"/>
  <c r="DI47" i="1"/>
  <c r="DI48" i="1"/>
  <c r="DI65" i="1"/>
  <c r="DI27" i="1" l="1"/>
  <c r="DI20" i="1"/>
  <c r="DI44" i="1"/>
  <c r="DI72" i="1"/>
  <c r="DI19" i="1" l="1"/>
  <c r="DI57" i="1" l="1"/>
  <c r="DI69" i="1" l="1"/>
  <c r="DI68" i="1"/>
  <c r="DI18" i="1"/>
  <c r="DI79" i="1" l="1"/>
  <c r="DI77" i="1"/>
</calcChain>
</file>

<file path=xl/sharedStrings.xml><?xml version="1.0" encoding="utf-8"?>
<sst xmlns="http://schemas.openxmlformats.org/spreadsheetml/2006/main" count="249" uniqueCount="182">
  <si>
    <t>Показатель</t>
  </si>
  <si>
    <t>план *</t>
  </si>
  <si>
    <t>факт **</t>
  </si>
  <si>
    <t>Примечание ***</t>
  </si>
  <si>
    <t>I</t>
  </si>
  <si>
    <t>тыс. руб.</t>
  </si>
  <si>
    <t>1</t>
  </si>
  <si>
    <t>1.1</t>
  </si>
  <si>
    <t>1.1.1</t>
  </si>
  <si>
    <t>Материальные расходы, всего</t>
  </si>
  <si>
    <t>1.1.2</t>
  </si>
  <si>
    <t>1.1.1.1</t>
  </si>
  <si>
    <t>в том числе на ремонт</t>
  </si>
  <si>
    <t>1.1.1.2</t>
  </si>
  <si>
    <t>1.1.3</t>
  </si>
  <si>
    <t>1.3</t>
  </si>
  <si>
    <t>II</t>
  </si>
  <si>
    <t>III</t>
  </si>
  <si>
    <t>Примечание: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</si>
  <si>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</si>
  <si>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</si>
  <si>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Фонд оплаты труда</t>
  </si>
  <si>
    <t>отчисления на социальные нужды</t>
  </si>
  <si>
    <t>налог на прибыль</t>
  </si>
  <si>
    <t>прочие налоги</t>
  </si>
  <si>
    <t>недополученный по независящим причинам доход (+)/избыток средств, полученный в предыдущем периоде регулирования (-)</t>
  </si>
  <si>
    <t>IV</t>
  </si>
  <si>
    <t>№ п/п</t>
  </si>
  <si>
    <t>к приказу Федеральной службы по тарифам</t>
  </si>
  <si>
    <t>от 24 октября 2014 г. № 1831-э</t>
  </si>
  <si>
    <t>Наименование организации:</t>
  </si>
  <si>
    <t>ИНН:</t>
  </si>
  <si>
    <t>КПП:</t>
  </si>
  <si>
    <t>Долгосрочный период регулирования:</t>
  </si>
  <si>
    <t>-</t>
  </si>
  <si>
    <t xml:space="preserve"> гг.</t>
  </si>
  <si>
    <t>Ед. изм.</t>
  </si>
  <si>
    <t>Структура затрат</t>
  </si>
  <si>
    <t>х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</si>
  <si>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</si>
  <si>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</si>
  <si>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</si>
  <si>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1.1.2.1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</si>
  <si>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</si>
  <si>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</si>
  <si>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</si>
  <si>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</si>
  <si>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</si>
  <si>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</si>
  <si>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</si>
  <si>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</si>
  <si>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</si>
  <si>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</si>
  <si>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</si>
  <si>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</si>
  <si>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</si>
  <si>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</si>
  <si>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</si>
  <si>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</si>
  <si>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</si>
  <si>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</si>
  <si>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</si>
  <si>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</si>
  <si>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</si>
  <si>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Справочно: расходы на ремонт, всего (пункт 1.1.1.2 + пункт 1.1.2.1 + пункт 1.1.3.1)</t>
  </si>
  <si>
    <t>Необходимая валовая выручка на оплату технологического расхода (потерь) электроэнергии</t>
  </si>
  <si>
    <t>МВт∙ч</t>
  </si>
  <si>
    <t>%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</si>
  <si>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</si>
  <si>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</si>
  <si>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</si>
  <si>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</si>
  <si>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</si>
  <si>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</si>
  <si>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</si>
  <si>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</si>
  <si>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</si>
  <si>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</si>
  <si>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</si>
  <si>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</si>
  <si>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</si>
  <si>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</si>
  <si>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</si>
  <si>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</si>
  <si>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</si>
  <si>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</si>
  <si>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</si>
  <si>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</si>
  <si>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</si>
  <si>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</si>
  <si>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</si>
  <si>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</si>
  <si>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</si>
  <si>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</si>
  <si>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Приложение 2</t>
  </si>
  <si>
    <t>организациями, регулирование деятельности которых осуществляется</t>
  </si>
  <si>
    <t>Необходимая валовая выручка на содержание</t>
  </si>
  <si>
    <t>Подконтрольные расходы, всего</t>
  </si>
  <si>
    <t>на ремонт</t>
  </si>
  <si>
    <t>Прочие подконтрольные расходы (с расшифровкой)</t>
  </si>
  <si>
    <t>в том числе прибыль на социальное развитие (включая социальные выплаты)</t>
  </si>
  <si>
    <t>1.1.3.3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</si>
  <si>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</si>
  <si>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</si>
  <si>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</si>
  <si>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</si>
  <si>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</si>
  <si>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</si>
  <si>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1.2.9</t>
  </si>
  <si>
    <t>1.2.10</t>
  </si>
  <si>
    <t>1.2.10.1</t>
  </si>
  <si>
    <t>1.2.11</t>
  </si>
  <si>
    <t>1.2.12</t>
  </si>
  <si>
    <t>прочие неподконтрольные расходы (с расшифровкой)</t>
  </si>
  <si>
    <t>Справочно:
Объем технологических потерь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</si>
  <si>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</si>
  <si>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</si>
  <si>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t>методом долгосрочной индексации необходимой валовой выручки</t>
  </si>
  <si>
    <t>в том числе на сырье, материалы, запасные части, инструмент, топливо</t>
  </si>
  <si>
    <t>5256133344</t>
  </si>
  <si>
    <t>525601001</t>
  </si>
  <si>
    <t>тыс. руб./МВт*ч</t>
  </si>
  <si>
    <t>5.1</t>
  </si>
  <si>
    <t>5.2.</t>
  </si>
  <si>
    <t>в том числе длина линий электропередач на  уровне напряжения ВН</t>
  </si>
  <si>
    <t>в том числе длина линий электропередач на уровне напряжения СН2</t>
  </si>
  <si>
    <t>в том числе трансформаторная мощность подстанций на уровне напряжения ВН</t>
  </si>
  <si>
    <t>в том числе трансформаторная мощность подстанций на уровне напряжения СН2</t>
  </si>
  <si>
    <t>2.1</t>
  </si>
  <si>
    <t>2.2</t>
  </si>
  <si>
    <t>3.1</t>
  </si>
  <si>
    <t>3.2</t>
  </si>
  <si>
    <t>в том числе количество условных единиц по линиям электропередач на  уровне напряжения ВН</t>
  </si>
  <si>
    <t>в том числе количество условных единиц по линиям электропередач на  уровне напряжения СН2</t>
  </si>
  <si>
    <t>4.1</t>
  </si>
  <si>
    <t>4.2</t>
  </si>
  <si>
    <t>в том числе Количество условных единиц по подстанциям на уровне напряжения ВН</t>
  </si>
  <si>
    <t>в том числе Количество условных единиц по подстанциям на уровне напряжения СН2</t>
  </si>
  <si>
    <t>ООО "Нижегородская электросетевая компания"</t>
  </si>
  <si>
    <t>Отклонения по аренде и соц. отчислениям - см. ниже</t>
  </si>
  <si>
    <t xml:space="preserve">Генеральный директор ООО "НЭСК" </t>
  </si>
  <si>
    <t>Д.А.Недоростков</t>
  </si>
  <si>
    <t>налог  на величину капитальных вложений</t>
  </si>
  <si>
    <t>5.3</t>
  </si>
  <si>
    <t>в том числе длина линий электропередач на уровне напряжения НН</t>
  </si>
  <si>
    <t>3.3.</t>
  </si>
  <si>
    <t>в том числе количество условных единиц по линиям электропередач на  уровне напряжения НН</t>
  </si>
  <si>
    <t>частичный переход с выполнения кап. ремонтов подрядным способом на кап. ремонты хоз. способом (силами ЭСЦ ООО "НЭСК")</t>
  </si>
  <si>
    <t>Работы и услуги непроизводственного характера</t>
  </si>
  <si>
    <t>Услуги связи</t>
  </si>
  <si>
    <t>Расходы на услуги вневедомственной охраны и коммунального хозяйства</t>
  </si>
  <si>
    <t>Расходы на юридические услуги и информационные услуги</t>
  </si>
  <si>
    <t>Расходы на аудиторские и консультационные услуги</t>
  </si>
  <si>
    <t>Транспортные услуги</t>
  </si>
  <si>
    <t xml:space="preserve">Прочие услуги сторонних организаций </t>
  </si>
  <si>
    <t>Расходы на командировки и представительские</t>
  </si>
  <si>
    <t xml:space="preserve">Расходы на подготовку кадров </t>
  </si>
  <si>
    <t>Расходы на обеспечение нормальных услуовий труда и мер по технике безопасности</t>
  </si>
  <si>
    <t>Расходы на страхование</t>
  </si>
  <si>
    <t>Ставка кредитования по факту ниже планового расчета</t>
  </si>
  <si>
    <t>рост расходов на комунальные услуги от уровня, утвержденного регулятором</t>
  </si>
  <si>
    <t>2024</t>
  </si>
  <si>
    <t>2028</t>
  </si>
  <si>
    <t>РСТ НО в плане базового года ДПР (2024 г.) учтены затраты на ТО и ППР сетей не в полном объеме от заявленого</t>
  </si>
  <si>
    <t xml:space="preserve"> в плане базового года ДПР (2024 г.) затраты не были учтены РСТ в связи с отсутствием  отраслевого тарифного соглашения</t>
  </si>
  <si>
    <t>Прочие подконтрольные расходы</t>
  </si>
  <si>
    <t>Фактическая  индексация зар платы соответствует рыночной ситуации в регионе. Перераспределение доли ФОТ 26 счета между видами деятельности по факту 2025 г.</t>
  </si>
  <si>
    <t>рост затрат по факту 2025 г. связан с заключением договора страхования имущества, уборки,дератизация и проч.</t>
  </si>
  <si>
    <t>Рост расходов на ремонт хоз. способом (рост цен на материалы и оборудование)</t>
  </si>
  <si>
    <t>рост стоиомости услуг и объема услуг в связи с введением системы ИСУ АСКУЭ (услуги интернета и моб связи)</t>
  </si>
  <si>
    <t>Расходы на обеспечение нормальных условий труда и мер по технике безопасности</t>
  </si>
  <si>
    <t xml:space="preserve"> в плане базового года ДПР (2024 г.) затраты не были учтены РСТ. Договор заключен в связи с необходимостью страхования критически важных объектов инфраструктуры в условиях проведения СВО</t>
  </si>
  <si>
    <t>Рост стоимости и объема услуг охраны ПС "Дизель" в связи с ужесточением антитеррористических мероприятий в регионе</t>
  </si>
  <si>
    <t>По факту 2025 г. стоимость аренды оплачена арендодателям по рыночной цене, а РСТ учтена по плану 2025 г.- в размере возмещения затрат на амортизацию и налоги</t>
  </si>
  <si>
    <t>Рост ФОТ - см п. 1.1.2.</t>
  </si>
  <si>
    <t>Ввод объектов ОС от уровня 2023 г. по договорам тех. прис. и инвест. программе.
Расчет регулятора по максимальным срокам полезного использования</t>
  </si>
  <si>
    <t>Экономия связана с фактором снижения объема потерь  в связи с паданием объема реализации от утвержденного баланса 2025 г.</t>
  </si>
  <si>
    <t>снижение размера потерь связано с фактором снижения объема потерь  в связи с паданием объема реализации от утвержденного баланса 2025 г.</t>
  </si>
  <si>
    <t>снижение рыночных цен на Ээ на оптовом рынке Ээ и мощности по факту 2026</t>
  </si>
  <si>
    <t>по факту 2025 -учтены опосредованные потребители</t>
  </si>
  <si>
    <t>рост размера норматива потерь связано с отклонением структуры баланса эл. энергии в разбивке по уровням напряжения по факту 2025 г. от плана.</t>
  </si>
  <si>
    <t xml:space="preserve">Ввод ОС в рамках выполнения тех. присоединений и инвест программы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</si>
</sst>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name val="Verdana"/>
      <family val="2"/>
      <charset val="204"/>
    </font>
    <font>
      <sz val="8"/>
      <name val="Arial Cyr"/>
      <charset val="204"/>
    </font>
    <font>
      <sz val="10"/>
      <color theme="0" tint="-4.9989318521683403E-2"/>
      <name val="Times New Roman"/>
      <family val="1"/>
      <charset val="204"/>
    </font>
    <font>
      <sz val="11"/>
      <color theme="0" tint="-4.9989318521683403E-2"/>
      <name val="Times New Roman"/>
      <family val="1"/>
      <charset val="204"/>
    </font>
    <font>
      <sz val="12"/>
      <color theme="0" tint="-4.9989318521683403E-2"/>
      <name val="Times New Roman"/>
      <family val="1"/>
      <charset val="204"/>
    </font>
    <font>
      <sz val="10.5"/>
      <color theme="0" tint="-4.9989318521683403E-2"/>
      <name val="Times New Roman"/>
      <family val="1"/>
      <charset val="204"/>
    </font>
    <font>
      <b/>
      <sz val="12"/>
      <color theme="0" tint="-4.9989318521683403E-2"/>
      <name val="Verdana"/>
      <family val="2"/>
      <charset val="204"/>
    </font>
    <font>
      <b/>
      <sz val="11"/>
      <name val="Times New Roman"/>
      <family val="1"/>
      <charset val="204"/>
    </font>
    <font>
      <b/>
      <sz val="11"/>
      <color theme="0" tint="-4.9989318521683403E-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6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4" fillId="2" borderId="0" xfId="0" applyFont="1" applyFill="1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/>
    </xf>
    <xf numFmtId="4" fontId="14" fillId="2" borderId="0" xfId="0" applyNumberFormat="1" applyFont="1" applyFill="1"/>
    <xf numFmtId="164" fontId="14" fillId="2" borderId="0" xfId="0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" fontId="2" fillId="2" borderId="0" xfId="0" applyNumberFormat="1" applyFont="1" applyFill="1"/>
    <xf numFmtId="164" fontId="2" fillId="2" borderId="0" xfId="0" applyNumberFormat="1" applyFont="1" applyFill="1"/>
    <xf numFmtId="49" fontId="2" fillId="2" borderId="1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/>
    </xf>
    <xf numFmtId="4" fontId="14" fillId="2" borderId="3" xfId="0" applyNumberFormat="1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0" fontId="14" fillId="2" borderId="7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justify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justify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3" xfId="1" applyNumberFormat="1" applyFont="1" applyFill="1" applyBorder="1" applyAlignment="1">
      <alignment horizontal="center" vertical="center"/>
    </xf>
    <xf numFmtId="2" fontId="2" fillId="2" borderId="2" xfId="1" applyNumberFormat="1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s\esk\RME\Econom\&#1069;&#1082;&#1086;&#1085;&#1086;&#1084;&#1080;&#1089;&#1090;&#1099;\&#1053;&#1069;&#1057;&#1050;%20&#1086;&#1090;&#1095;&#1077;&#1090;&#1099;_&#1092;&#1072;&#1082;&#1090;\&#1058;&#1072;&#1088;&#1080;&#1092;&#1085;&#1086;&#1077;%20&#1076;&#1077;&#1083;&#1086;%202027\ENERGY.KTL.CALC_2024-2028_Korr_2027%20(&#1084;&#1086;&#1085;&#1086;&#1089;&#1077;&#1090;&#1100;)_&#1054;&#1054;&#1054;_&#1053;&#1069;&#1057;&#105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s\esk\&#1052;&#1054;&#1053;&#1054;&#1057;&#1045;&#1058;&#1048;\2025\&#1052;&#1054;&#1048;%20&#1056;&#1040;&#1057;&#1063;&#1045;&#1058;&#1067;\ENERGY.KTL.CALC_2024-2028_Korr_2025_(&#1086;&#1090;&#1076;&#1077;&#1083;&#1100;&#1085;&#1072;&#1103;%20&#1074;&#1082;&#1083;&#1072;&#1076;&#1082;&#1072;)%20&#1101;&#1082;&#1086;&#1085;.%20&#1075;&#1088;&#1091;&#1087;&#1087;&#1072;_&#1055;&#1086;&#1089;&#1083;%2022.04.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s\esk\&#1052;&#1054;&#1053;&#1054;&#1057;&#1045;&#1058;&#1048;\2025\&#1052;&#1054;&#1048;%20&#1056;&#1040;&#1057;&#1063;&#1045;&#1058;&#1067;\ENERGY.KTL.CALC_2024-2028_Korr_2025_(&#1086;&#1090;&#1076;&#1077;&#1083;&#1100;&#1085;&#1072;&#1103;%20&#1074;&#1082;&#1083;&#1072;&#1076;&#1082;&#1072;)%20&#1053;&#1069;&#1057;&#1050;%20&#1086;&#1082;&#1086;&#1085;&#1095;&#1072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2;&#1086;&#1085;&#1086;&#1084;&#1080;&#1089;&#1090;&#1099;/&#1053;&#1069;&#1057;&#1050;%20&#1086;&#1090;&#1095;&#1077;&#1090;&#1099;_&#1092;&#1072;&#1082;&#1090;/&#1058;&#1072;&#1088;&#1080;&#1092;&#1085;&#1086;&#1077;%20&#1076;&#1077;&#1083;&#1086;%202027/ENERGY.KTL.CALC_2024-2028_Korr_2027%20(&#1084;&#1086;&#1085;&#1086;&#1089;&#1077;&#1090;&#1100;)_&#1054;&#1054;&#1054;_&#1053;&#1069;&#1057;&#105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2;&#1086;&#1085;&#1086;&#1084;&#1080;&#1089;&#1090;&#1099;/&#1053;&#1069;&#1057;&#1050;%20&#1086;&#1090;&#1095;&#1077;&#1090;&#1099;_&#1092;&#1072;&#1082;&#1090;/&#1058;&#1072;&#1088;&#1080;&#1092;&#1085;&#1086;&#1077;%20&#1076;&#1077;&#1083;&#1086;%202027/&#1050;&#1086;&#1086;&#1088;&#1088;&#1077;&#1082;&#1090;&#1080;&#1088;&#1086;&#1074;&#1082;&#1072;%20&#1087;&#1088;&#1086;&#1096;&#1083;&#1099;&#1093;%20&#1083;&#1077;&#1090;%20&#1087;&#1086;%20&#1079;&#1072;&#1087;&#1088;&#1086;&#1089;&#1091;%20&#1056;&#1057;&#1058;/ENERGY.KTL.CALC_2024-2028_Korr_2026_&#1053;&#1069;&#1057;&#1050;%20&#1089;&#1082;&#1086;&#1088;&#1088;&#1077;&#1082;&#1090;&#1080;&#1088;.%20&#1086;&#1090;%2023.06.2026%20&#107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.1.6"/>
      <sheetName val="расче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Расчет_расх_на _оплат_потер (2"/>
      <sheetName val="П1.25"/>
      <sheetName val="Р.2.1"/>
      <sheetName val="Р.2.2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Среднегодовое_факт кол-во у.е."/>
      <sheetName val="Комментарии"/>
      <sheetName val="Критерии"/>
      <sheetName val="Мощ, ВЛ, КЛ"/>
      <sheetName val="Долгосрочные параметры"/>
      <sheetName val="Договоры+У.Е."/>
      <sheetName val="Лист1"/>
      <sheetName val="Перечень объектов ЭСХ"/>
      <sheetName val="Правоустан_док-ты"/>
      <sheetName val="Перечень_Муниц_образов"/>
      <sheetName val="Оценка_фин_состояния"/>
      <sheetName val="Анализ_тех_экон_пок"/>
      <sheetName val="Крупный потребитель"/>
      <sheetName val="Объемы_Факт"/>
      <sheetName val="Плата ФСК"/>
      <sheetName val="РасчетАмортизации"/>
      <sheetName val="Налоги"/>
      <sheetName val="РасчетАреднойПлаты"/>
      <sheetName val="Расчет расходов на ПУ"/>
      <sheetName val="Замена ПУ физ. лицам"/>
      <sheetName val="Замена ПУ юр. лицам"/>
      <sheetName val="Прочая аренда"/>
    </sheetNames>
    <sheetDataSet>
      <sheetData sheetId="0"/>
      <sheetData sheetId="1"/>
      <sheetData sheetId="2"/>
      <sheetData sheetId="3"/>
      <sheetData sheetId="4"/>
      <sheetData sheetId="5">
        <row r="18">
          <cell r="K18">
            <v>28.543065043037625</v>
          </cell>
          <cell r="P18">
            <v>26.120967221562836</v>
          </cell>
        </row>
      </sheetData>
      <sheetData sheetId="6"/>
      <sheetData sheetId="7"/>
      <sheetData sheetId="8">
        <row r="21">
          <cell r="I21">
            <v>34759.606879156498</v>
          </cell>
          <cell r="K21">
            <v>46164.42568</v>
          </cell>
        </row>
        <row r="22">
          <cell r="I22">
            <v>23090.707709262599</v>
          </cell>
          <cell r="K22">
            <v>40753.471490000004</v>
          </cell>
        </row>
        <row r="23">
          <cell r="I23">
            <v>11668.899169893901</v>
          </cell>
          <cell r="K23">
            <v>5410.9541900000004</v>
          </cell>
        </row>
        <row r="24">
          <cell r="I24">
            <v>88837.191216852341</v>
          </cell>
          <cell r="K24">
            <v>119224.49920000002</v>
          </cell>
        </row>
        <row r="25">
          <cell r="I25">
            <v>72610.999001187723</v>
          </cell>
          <cell r="K25">
            <v>159170.10842999996</v>
          </cell>
        </row>
        <row r="26">
          <cell r="I26">
            <v>61712.145767088303</v>
          </cell>
          <cell r="K26">
            <v>32029.581060000004</v>
          </cell>
        </row>
        <row r="28">
          <cell r="I28">
            <v>380.72822150639121</v>
          </cell>
          <cell r="K28">
            <v>580.06495000000007</v>
          </cell>
        </row>
        <row r="29">
          <cell r="I29">
            <v>2284.4230200000002</v>
          </cell>
          <cell r="K29">
            <v>2792.2421600000002</v>
          </cell>
        </row>
        <row r="30">
          <cell r="I30">
            <v>992.95416</v>
          </cell>
          <cell r="K30">
            <v>107612.08426999998</v>
          </cell>
        </row>
        <row r="32">
          <cell r="I32">
            <v>3204.8957160000004</v>
          </cell>
          <cell r="K32">
            <v>8163.272280000001</v>
          </cell>
        </row>
        <row r="33">
          <cell r="I33">
            <v>1300.4799326184602</v>
          </cell>
          <cell r="K33">
            <v>1610.1112300000002</v>
          </cell>
        </row>
        <row r="34">
          <cell r="I34">
            <v>945.62484748589782</v>
          </cell>
          <cell r="K34">
            <v>171.94305</v>
          </cell>
        </row>
        <row r="35">
          <cell r="I35">
            <v>73.178251356672021</v>
          </cell>
          <cell r="K35">
            <v>77.5</v>
          </cell>
        </row>
        <row r="37">
          <cell r="I37">
            <v>0</v>
          </cell>
          <cell r="K37">
            <v>6133.3094300000002</v>
          </cell>
        </row>
        <row r="38">
          <cell r="I38">
            <v>1716.5690851320001</v>
          </cell>
          <cell r="K38">
            <v>0</v>
          </cell>
        </row>
        <row r="46">
          <cell r="I46">
            <v>196607.43705593658</v>
          </cell>
          <cell r="K46">
            <v>326650.44547999999</v>
          </cell>
        </row>
        <row r="57">
          <cell r="I57">
            <v>5555.3351599999996</v>
          </cell>
        </row>
        <row r="58">
          <cell r="K58">
            <v>23224.305364300002</v>
          </cell>
        </row>
        <row r="61">
          <cell r="I61">
            <v>361.46899999999999</v>
          </cell>
          <cell r="K61">
            <v>301.11799999999999</v>
          </cell>
        </row>
        <row r="66">
          <cell r="I66">
            <v>17225.531376947671</v>
          </cell>
          <cell r="K66">
            <v>26384.381672960004</v>
          </cell>
        </row>
        <row r="67">
          <cell r="I67">
            <v>0</v>
          </cell>
          <cell r="K67">
            <v>0</v>
          </cell>
        </row>
        <row r="68">
          <cell r="I68">
            <v>532</v>
          </cell>
        </row>
        <row r="69">
          <cell r="I69">
            <v>3750</v>
          </cell>
        </row>
        <row r="70">
          <cell r="I70">
            <v>37400.395154532496</v>
          </cell>
          <cell r="K70">
            <v>66965.637530000007</v>
          </cell>
        </row>
        <row r="74">
          <cell r="I74">
            <v>96914.632518340164</v>
          </cell>
          <cell r="K74">
            <v>120663.20637586001</v>
          </cell>
        </row>
        <row r="105">
          <cell r="I105">
            <v>238166.12034129721</v>
          </cell>
          <cell r="K105">
            <v>447313.65185586002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9">
          <cell r="L49">
            <v>689.28700000000003</v>
          </cell>
          <cell r="M49">
            <v>2411.5675000000001</v>
          </cell>
          <cell r="O49">
            <v>689.28600000000006</v>
          </cell>
          <cell r="P49">
            <v>2411.5659000000005</v>
          </cell>
        </row>
        <row r="50">
          <cell r="L50">
            <v>0.03</v>
          </cell>
          <cell r="M50">
            <v>4.8000000000000001E-2</v>
          </cell>
          <cell r="O50">
            <v>2.9000000000000001E-2</v>
          </cell>
          <cell r="P50">
            <v>4.6400000000000004E-2</v>
          </cell>
        </row>
        <row r="52">
          <cell r="L52">
            <v>688.27700000000004</v>
          </cell>
          <cell r="M52">
            <v>2408.9695000000002</v>
          </cell>
          <cell r="O52">
            <v>688.27700000000004</v>
          </cell>
          <cell r="P52">
            <v>2408.9695000000002</v>
          </cell>
        </row>
        <row r="53">
          <cell r="L53">
            <v>0.98</v>
          </cell>
          <cell r="M53">
            <v>2.5500000000000003</v>
          </cell>
          <cell r="O53">
            <v>0.98</v>
          </cell>
          <cell r="P53">
            <v>2.5500000000000003</v>
          </cell>
        </row>
      </sheetData>
      <sheetData sheetId="19">
        <row r="69">
          <cell r="M69">
            <v>4626.3999999999996</v>
          </cell>
          <cell r="P69">
            <v>4646.3</v>
          </cell>
        </row>
        <row r="70">
          <cell r="M70">
            <v>469.6</v>
          </cell>
          <cell r="P70">
            <v>469.6</v>
          </cell>
        </row>
        <row r="72">
          <cell r="M72">
            <v>4156.7999999999993</v>
          </cell>
          <cell r="P72">
            <v>4176.7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1.15"/>
      <sheetName val="Расчё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П1.25"/>
      <sheetName val="Р.2.1"/>
      <sheetName val="Р.2.2"/>
      <sheetName val="Среднегодовое факт кол-во у.е."/>
      <sheetName val="Критерии"/>
      <sheetName val="Долгосрочные параметры"/>
      <sheetName val="Договоры+У.Е."/>
      <sheetName val="Перечень объектов ЭСХ"/>
      <sheetName val="Крупный потребитель"/>
      <sheetName val="Прилож1 МУ 421-э"/>
      <sheetName val="Объемы_Факт"/>
      <sheetName val="П.1.6"/>
      <sheetName val="Плата ФСК"/>
      <sheetName val="РасчетАмортизации"/>
      <sheetName val="Налоги"/>
      <sheetName val="РасчетАреднойПлаты"/>
      <sheetName val="Расчет расходов на ПУ (факт)"/>
      <sheetName val="Замена ПУ физ. лицам (факт)"/>
      <sheetName val="Замена ПУ юр. лицам (факт)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Комментарии"/>
      <sheetName val="Прове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5">
          <cell r="F25">
            <v>34.738349585807001</v>
          </cell>
        </row>
      </sheetData>
      <sheetData sheetId="6" refreshError="1"/>
      <sheetData sheetId="7" refreshError="1"/>
      <sheetData sheetId="8">
        <row r="26">
          <cell r="I26">
            <v>16666.797999999999</v>
          </cell>
        </row>
        <row r="30">
          <cell r="E30" t="str">
            <v>Ремонт основных фондов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3">
          <cell r="K53">
            <v>686.98900000000003</v>
          </cell>
        </row>
      </sheetData>
      <sheetData sheetId="18">
        <row r="67">
          <cell r="L67">
            <v>4546.7000000000007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1.15"/>
      <sheetName val="Расчё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П1.25"/>
      <sheetName val="Р.2.1"/>
      <sheetName val="Р.2.2"/>
      <sheetName val="Среднегодовое факт кол-во у.е."/>
      <sheetName val="Критерии"/>
      <sheetName val="Долгосрочные параметры"/>
      <sheetName val="Договоры+У.Е."/>
      <sheetName val="Перечень объектов ЭСХ"/>
      <sheetName val="Крупный потребитель"/>
      <sheetName val="Прилож1 МУ 421-э"/>
      <sheetName val="Объемы_Факт"/>
      <sheetName val="НИМ 2023"/>
      <sheetName val="НИМ 2025"/>
      <sheetName val="ЗН"/>
      <sheetName val="Тран налог"/>
      <sheetName val="П.1.6"/>
      <sheetName val="Плата ФСК"/>
      <sheetName val="амортизация 2025"/>
      <sheetName val="РасчетАмортизации"/>
      <sheetName val="аморт 2023"/>
      <sheetName val="РасчетАреднойПлаты"/>
      <sheetName val="Расчет расходов на ПУ (факт)"/>
      <sheetName val="Замена ПУ физ. лицам (факт)"/>
      <sheetName val="Замена ПУ юр. лицам (факт)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Комментарии"/>
      <sheetName val="Проверка"/>
    </sheetNames>
    <sheetDataSet>
      <sheetData sheetId="0"/>
      <sheetData sheetId="1"/>
      <sheetData sheetId="2"/>
      <sheetData sheetId="3"/>
      <sheetData sheetId="4"/>
      <sheetData sheetId="5">
        <row r="25">
          <cell r="K25">
            <v>28.632500470799997</v>
          </cell>
        </row>
      </sheetData>
      <sheetData sheetId="6"/>
      <sheetData sheetId="7"/>
      <sheetData sheetId="8">
        <row r="25">
          <cell r="I25">
            <v>18297.958129999999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3">
          <cell r="N53">
            <v>687.69900000000007</v>
          </cell>
        </row>
      </sheetData>
      <sheetData sheetId="18">
        <row r="67">
          <cell r="O67">
            <v>4641.8999999999996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35">
          <cell r="CD35">
            <v>583</v>
          </cell>
        </row>
        <row r="48">
          <cell r="CD48">
            <v>560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.1.6"/>
      <sheetName val="расче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Расчет_расх_на _оплат_потер (2"/>
      <sheetName val="П1.25"/>
      <sheetName val="Р.2.1"/>
      <sheetName val="Р.2.2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Среднегодовое_факт кол-во у.е."/>
      <sheetName val="Комментарии"/>
      <sheetName val="Критерии"/>
      <sheetName val="Мощ, ВЛ, КЛ"/>
      <sheetName val="Долгосрочные параметры"/>
      <sheetName val="Договоры+У.Е."/>
      <sheetName val="Лист1"/>
      <sheetName val="Перечень объектов ЭСХ"/>
      <sheetName val="Правоустан_док-ты"/>
      <sheetName val="Перечень_Муниц_образов"/>
      <sheetName val="Оценка_фин_состояния"/>
      <sheetName val="Анализ_тех_экон_пок"/>
      <sheetName val="Крупный потребитель"/>
      <sheetName val="Объемы_Факт"/>
      <sheetName val="Плата ФСК"/>
      <sheetName val="РасчетАмортизации"/>
      <sheetName val="Налоги"/>
      <sheetName val="РасчетАреднойПлаты"/>
      <sheetName val="Расчет расходов на ПУ"/>
      <sheetName val="Замена ПУ физ. лицам"/>
      <sheetName val="Замена ПУ юр. лицам"/>
      <sheetName val="Прочая аренда"/>
    </sheetNames>
    <sheetDataSet>
      <sheetData sheetId="0"/>
      <sheetData sheetId="1"/>
      <sheetData sheetId="2"/>
      <sheetData sheetId="3"/>
      <sheetData sheetId="4"/>
      <sheetData sheetId="5">
        <row r="19">
          <cell r="P19">
            <v>4.2125972024943774</v>
          </cell>
        </row>
      </sheetData>
      <sheetData sheetId="6"/>
      <sheetData sheetId="7"/>
      <sheetData sheetId="8">
        <row r="43">
          <cell r="K43">
            <v>1253.0302100000001</v>
          </cell>
        </row>
        <row r="78">
          <cell r="I78">
            <v>37762.088300543925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7">
          <cell r="H7">
            <v>1465.71</v>
          </cell>
        </row>
      </sheetData>
      <sheetData sheetId="41">
        <row r="7">
          <cell r="E7">
            <v>4.17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.1.6"/>
      <sheetName val="Расчё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Расчет_расх_на _оплат_потер (2"/>
      <sheetName val="П1.25"/>
      <sheetName val="Р.2.1"/>
      <sheetName val="Р.2.2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Среднегодовое_факт кол-во у.е."/>
      <sheetName val="Комментарии"/>
      <sheetName val="Корректировки"/>
      <sheetName val="Критерии"/>
      <sheetName val="Мощ, ВЛ, КЛ"/>
      <sheetName val="Долгосрочные параметры"/>
      <sheetName val="Договоры+У.Е."/>
      <sheetName val="Перечень объектов ЭСХ"/>
      <sheetName val="Правоустан_документы"/>
      <sheetName val="Перечень_Муниц_образов"/>
      <sheetName val="Оценка_фин_состояния"/>
      <sheetName val="Анализ_тех_экон_пок"/>
      <sheetName val="Крупный потребитель"/>
      <sheetName val="Объемы_Факт"/>
      <sheetName val="Плата ФСК"/>
      <sheetName val="РасчетАмортизации"/>
      <sheetName val="Налог на имущество 2024"/>
      <sheetName val="Налог на имущество 2026"/>
      <sheetName val="Налоги 2024"/>
      <sheetName val="Налоги 2026"/>
      <sheetName val="РасчетАреднойПлаты"/>
      <sheetName val="Расчет расходов на ПУ"/>
      <sheetName val="Замена ПУ физ. лицам"/>
      <sheetName val="Замена ПУ юр. лицам"/>
      <sheetName val="Лист1"/>
    </sheetNames>
    <sheetDataSet>
      <sheetData sheetId="0"/>
      <sheetData sheetId="1"/>
      <sheetData sheetId="2"/>
      <sheetData sheetId="3"/>
      <sheetData sheetId="4"/>
      <sheetData sheetId="5">
        <row r="18">
          <cell r="P18">
            <v>36.478403656000005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3">
          <cell r="I13">
            <v>4699.7499948848927</v>
          </cell>
          <cell r="J13">
            <v>5528.6034209594218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K93"/>
  <sheetViews>
    <sheetView tabSelected="1" view="pageBreakPreview" zoomScaleNormal="100" workbookViewId="0">
      <selection activeCell="CN82" sqref="CN82:DD82"/>
    </sheetView>
  </sheetViews>
  <sheetFormatPr defaultColWidth="0.85546875" defaultRowHeight="15" customHeight="1" x14ac:dyDescent="0.25"/>
  <cols>
    <col min="1" max="58" width="0.85546875" style="2"/>
    <col min="59" max="59" width="2.5703125" style="2" customWidth="1"/>
    <col min="60" max="70" width="0.85546875" style="2"/>
    <col min="71" max="71" width="2.42578125" style="2" customWidth="1"/>
    <col min="72" max="77" width="0.85546875" style="2"/>
    <col min="78" max="78" width="9.140625" style="2" bestFit="1" customWidth="1"/>
    <col min="79" max="80" width="0.85546875" style="2"/>
    <col min="81" max="81" width="3" style="2" customWidth="1"/>
    <col min="82" max="86" width="0.85546875" style="2"/>
    <col min="87" max="87" width="4.5703125" style="2" bestFit="1" customWidth="1"/>
    <col min="88" max="89" width="0.85546875" style="2"/>
    <col min="90" max="90" width="5.5703125" style="2" customWidth="1"/>
    <col min="91" max="91" width="0.85546875" style="2"/>
    <col min="92" max="104" width="0.85546875" style="7"/>
    <col min="105" max="105" width="4.140625" style="7" customWidth="1"/>
    <col min="106" max="106" width="18" style="7" customWidth="1"/>
    <col min="107" max="107" width="0.85546875" style="7"/>
    <col min="108" max="108" width="8.85546875" style="2" customWidth="1"/>
    <col min="109" max="109" width="33.7109375" style="16" hidden="1" customWidth="1"/>
    <col min="110" max="112" width="0.85546875" style="2"/>
    <col min="113" max="113" width="13" style="2" hidden="1" customWidth="1"/>
    <col min="114" max="114" width="0.85546875" style="2"/>
    <col min="115" max="115" width="12.5703125" style="2" customWidth="1"/>
    <col min="116" max="16384" width="0.85546875" style="2"/>
  </cols>
  <sheetData>
    <row r="1" spans="1:109" s="1" customFormat="1" ht="12" customHeight="1" x14ac:dyDescent="0.2">
      <c r="CN1" s="6"/>
      <c r="CO1" s="1" t="s">
        <v>94</v>
      </c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E1" s="15"/>
    </row>
    <row r="2" spans="1:109" s="1" customFormat="1" ht="12" customHeight="1" x14ac:dyDescent="0.2">
      <c r="CN2" s="6"/>
      <c r="CO2" s="1" t="s">
        <v>28</v>
      </c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E2" s="15"/>
    </row>
    <row r="3" spans="1:109" s="1" customFormat="1" ht="12" customHeight="1" x14ac:dyDescent="0.2">
      <c r="CN3" s="6"/>
      <c r="CO3" s="1" t="s">
        <v>29</v>
      </c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E3" s="15"/>
    </row>
    <row r="4" spans="1:109" ht="21" customHeight="1" x14ac:dyDescent="0.25"/>
    <row r="5" spans="1:109" s="3" customFormat="1" ht="14.25" customHeight="1" x14ac:dyDescent="0.25">
      <c r="A5" s="71" t="s">
        <v>19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17"/>
    </row>
    <row r="6" spans="1:109" s="3" customFormat="1" ht="14.25" customHeight="1" x14ac:dyDescent="0.25">
      <c r="A6" s="71" t="s">
        <v>20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17"/>
    </row>
    <row r="7" spans="1:109" s="3" customFormat="1" ht="14.25" customHeight="1" x14ac:dyDescent="0.25">
      <c r="A7" s="71" t="s">
        <v>95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17"/>
    </row>
    <row r="8" spans="1:109" s="3" customFormat="1" ht="14.25" customHeight="1" x14ac:dyDescent="0.25">
      <c r="A8" s="71" t="s">
        <v>117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17"/>
    </row>
    <row r="9" spans="1:109" ht="21" customHeight="1" x14ac:dyDescent="0.25"/>
    <row r="10" spans="1:109" x14ac:dyDescent="0.25">
      <c r="C10" s="4" t="s">
        <v>30</v>
      </c>
      <c r="D10" s="4"/>
      <c r="AG10" s="75" t="s">
        <v>138</v>
      </c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</row>
    <row r="11" spans="1:109" x14ac:dyDescent="0.25">
      <c r="C11" s="4" t="s">
        <v>31</v>
      </c>
      <c r="D11" s="4"/>
      <c r="J11" s="76" t="s">
        <v>119</v>
      </c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</row>
    <row r="12" spans="1:109" x14ac:dyDescent="0.25">
      <c r="C12" s="4" t="s">
        <v>32</v>
      </c>
      <c r="D12" s="4"/>
      <c r="J12" s="77" t="s">
        <v>120</v>
      </c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</row>
    <row r="13" spans="1:109" x14ac:dyDescent="0.25">
      <c r="C13" s="4" t="s">
        <v>33</v>
      </c>
      <c r="D13" s="4"/>
      <c r="AQ13" s="80" t="s">
        <v>161</v>
      </c>
      <c r="AR13" s="80"/>
      <c r="AS13" s="80"/>
      <c r="AT13" s="80"/>
      <c r="AU13" s="80"/>
      <c r="AV13" s="80"/>
      <c r="AW13" s="80"/>
      <c r="AX13" s="80"/>
      <c r="AY13" s="81" t="s">
        <v>34</v>
      </c>
      <c r="AZ13" s="81"/>
      <c r="BA13" s="80" t="s">
        <v>162</v>
      </c>
      <c r="BB13" s="80"/>
      <c r="BC13" s="80"/>
      <c r="BD13" s="80"/>
      <c r="BE13" s="80"/>
      <c r="BF13" s="80"/>
      <c r="BG13" s="80"/>
      <c r="BH13" s="80"/>
      <c r="BI13" s="2" t="s">
        <v>35</v>
      </c>
    </row>
    <row r="14" spans="1:109" ht="15" customHeight="1" thickBot="1" x14ac:dyDescent="0.3"/>
    <row r="15" spans="1:109" s="21" customFormat="1" ht="14.25" x14ac:dyDescent="0.2">
      <c r="A15" s="78" t="s">
        <v>27</v>
      </c>
      <c r="B15" s="72"/>
      <c r="C15" s="72"/>
      <c r="D15" s="72"/>
      <c r="E15" s="72"/>
      <c r="F15" s="72"/>
      <c r="G15" s="72"/>
      <c r="H15" s="72"/>
      <c r="I15" s="72"/>
      <c r="J15" s="72" t="s">
        <v>0</v>
      </c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4" t="s">
        <v>36</v>
      </c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>
        <v>2025</v>
      </c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4" t="s">
        <v>3</v>
      </c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82"/>
      <c r="DE15" s="20"/>
    </row>
    <row r="16" spans="1:109" s="21" customFormat="1" ht="19.5" customHeight="1" thickBot="1" x14ac:dyDescent="0.25">
      <c r="A16" s="79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 t="s">
        <v>1</v>
      </c>
      <c r="BU16" s="73"/>
      <c r="BV16" s="73"/>
      <c r="BW16" s="73"/>
      <c r="BX16" s="73"/>
      <c r="BY16" s="73"/>
      <c r="BZ16" s="73"/>
      <c r="CA16" s="73"/>
      <c r="CB16" s="73"/>
      <c r="CC16" s="73"/>
      <c r="CD16" s="73" t="s">
        <v>2</v>
      </c>
      <c r="CE16" s="73"/>
      <c r="CF16" s="73"/>
      <c r="CG16" s="73"/>
      <c r="CH16" s="73"/>
      <c r="CI16" s="73"/>
      <c r="CJ16" s="73"/>
      <c r="CK16" s="73"/>
      <c r="CL16" s="73"/>
      <c r="CM16" s="7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4"/>
      <c r="DE16" s="20"/>
    </row>
    <row r="17" spans="1:115" ht="15" customHeight="1" x14ac:dyDescent="0.25">
      <c r="A17" s="61" t="s">
        <v>4</v>
      </c>
      <c r="B17" s="62"/>
      <c r="C17" s="62"/>
      <c r="D17" s="62"/>
      <c r="E17" s="62"/>
      <c r="F17" s="62"/>
      <c r="G17" s="62"/>
      <c r="H17" s="62"/>
      <c r="I17" s="63"/>
      <c r="J17" s="22"/>
      <c r="K17" s="64" t="s">
        <v>37</v>
      </c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23"/>
      <c r="BI17" s="65" t="s">
        <v>38</v>
      </c>
      <c r="BJ17" s="66"/>
      <c r="BK17" s="66"/>
      <c r="BL17" s="66"/>
      <c r="BM17" s="66"/>
      <c r="BN17" s="66"/>
      <c r="BO17" s="66"/>
      <c r="BP17" s="66"/>
      <c r="BQ17" s="66"/>
      <c r="BR17" s="66"/>
      <c r="BS17" s="67"/>
      <c r="BT17" s="65" t="s">
        <v>38</v>
      </c>
      <c r="BU17" s="66"/>
      <c r="BV17" s="66"/>
      <c r="BW17" s="66"/>
      <c r="BX17" s="66"/>
      <c r="BY17" s="66"/>
      <c r="BZ17" s="66"/>
      <c r="CA17" s="66"/>
      <c r="CB17" s="66"/>
      <c r="CC17" s="67"/>
      <c r="CD17" s="65" t="s">
        <v>38</v>
      </c>
      <c r="CE17" s="66"/>
      <c r="CF17" s="66"/>
      <c r="CG17" s="66"/>
      <c r="CH17" s="66"/>
      <c r="CI17" s="66"/>
      <c r="CJ17" s="66"/>
      <c r="CK17" s="66"/>
      <c r="CL17" s="66"/>
      <c r="CM17" s="67"/>
      <c r="CN17" s="85" t="s">
        <v>38</v>
      </c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7"/>
    </row>
    <row r="18" spans="1:115" s="21" customFormat="1" ht="50.25" customHeight="1" x14ac:dyDescent="0.2">
      <c r="A18" s="54" t="s">
        <v>6</v>
      </c>
      <c r="B18" s="55"/>
      <c r="C18" s="55"/>
      <c r="D18" s="55"/>
      <c r="E18" s="55"/>
      <c r="F18" s="55"/>
      <c r="G18" s="55"/>
      <c r="H18" s="55"/>
      <c r="I18" s="56"/>
      <c r="J18" s="24"/>
      <c r="K18" s="57" t="s">
        <v>96</v>
      </c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25"/>
      <c r="BI18" s="58" t="s">
        <v>5</v>
      </c>
      <c r="BJ18" s="59"/>
      <c r="BK18" s="59"/>
      <c r="BL18" s="59"/>
      <c r="BM18" s="59"/>
      <c r="BN18" s="59"/>
      <c r="BO18" s="59"/>
      <c r="BP18" s="59"/>
      <c r="BQ18" s="59"/>
      <c r="BR18" s="59"/>
      <c r="BS18" s="60"/>
      <c r="BT18" s="50">
        <f>'[1]расчет расходов'!$I$105</f>
        <v>238166.12034129721</v>
      </c>
      <c r="BU18" s="51"/>
      <c r="BV18" s="51"/>
      <c r="BW18" s="51"/>
      <c r="BX18" s="51"/>
      <c r="BY18" s="51"/>
      <c r="BZ18" s="51"/>
      <c r="CA18" s="51"/>
      <c r="CB18" s="51"/>
      <c r="CC18" s="52"/>
      <c r="CD18" s="50">
        <f>'[1]расчет расходов'!$K$105</f>
        <v>447313.65185586002</v>
      </c>
      <c r="CE18" s="51"/>
      <c r="CF18" s="51"/>
      <c r="CG18" s="51"/>
      <c r="CH18" s="51"/>
      <c r="CI18" s="51"/>
      <c r="CJ18" s="51"/>
      <c r="CK18" s="51"/>
      <c r="CL18" s="51"/>
      <c r="CM18" s="52"/>
      <c r="CN18" s="47" t="s">
        <v>163</v>
      </c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53"/>
      <c r="DE18" s="20"/>
      <c r="DI18" s="26">
        <f>CD18-BT18</f>
        <v>209147.53151456281</v>
      </c>
      <c r="DK18" s="27"/>
    </row>
    <row r="19" spans="1:115" s="21" customFormat="1" ht="54.75" customHeight="1" x14ac:dyDescent="0.2">
      <c r="A19" s="54" t="s">
        <v>7</v>
      </c>
      <c r="B19" s="55"/>
      <c r="C19" s="55"/>
      <c r="D19" s="55"/>
      <c r="E19" s="55"/>
      <c r="F19" s="55"/>
      <c r="G19" s="55"/>
      <c r="H19" s="55"/>
      <c r="I19" s="56"/>
      <c r="J19" s="24"/>
      <c r="K19" s="57" t="s">
        <v>97</v>
      </c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25"/>
      <c r="BI19" s="58" t="s">
        <v>5</v>
      </c>
      <c r="BJ19" s="59"/>
      <c r="BK19" s="59"/>
      <c r="BL19" s="59"/>
      <c r="BM19" s="59"/>
      <c r="BN19" s="59"/>
      <c r="BO19" s="59"/>
      <c r="BP19" s="59"/>
      <c r="BQ19" s="59"/>
      <c r="BR19" s="59"/>
      <c r="BS19" s="60"/>
      <c r="BT19" s="50">
        <f>'[1]расчет расходов'!$I$46</f>
        <v>196607.43705593658</v>
      </c>
      <c r="BU19" s="51"/>
      <c r="BV19" s="51"/>
      <c r="BW19" s="51"/>
      <c r="BX19" s="51"/>
      <c r="BY19" s="51"/>
      <c r="BZ19" s="51"/>
      <c r="CA19" s="51"/>
      <c r="CB19" s="51"/>
      <c r="CC19" s="52"/>
      <c r="CD19" s="50">
        <f>'[1]расчет расходов'!$K$46</f>
        <v>326650.44547999999</v>
      </c>
      <c r="CE19" s="51"/>
      <c r="CF19" s="51"/>
      <c r="CG19" s="51"/>
      <c r="CH19" s="51"/>
      <c r="CI19" s="51"/>
      <c r="CJ19" s="51"/>
      <c r="CK19" s="51"/>
      <c r="CL19" s="51"/>
      <c r="CM19" s="52"/>
      <c r="CN19" s="47" t="s">
        <v>163</v>
      </c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53"/>
      <c r="DE19" s="20"/>
      <c r="DI19" s="26">
        <f t="shared" ref="DI19:DI82" si="0">CD19-BT19</f>
        <v>130043.00842406342</v>
      </c>
      <c r="DK19" s="27"/>
    </row>
    <row r="20" spans="1:115" ht="27" customHeight="1" x14ac:dyDescent="0.25">
      <c r="A20" s="88" t="s">
        <v>8</v>
      </c>
      <c r="B20" s="89"/>
      <c r="C20" s="89"/>
      <c r="D20" s="89"/>
      <c r="E20" s="89"/>
      <c r="F20" s="89"/>
      <c r="G20" s="89"/>
      <c r="H20" s="89"/>
      <c r="I20" s="90"/>
      <c r="J20" s="28"/>
      <c r="K20" s="91" t="s">
        <v>9</v>
      </c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29"/>
      <c r="BI20" s="44" t="s">
        <v>5</v>
      </c>
      <c r="BJ20" s="45"/>
      <c r="BK20" s="45"/>
      <c r="BL20" s="45"/>
      <c r="BM20" s="45"/>
      <c r="BN20" s="45"/>
      <c r="BO20" s="45"/>
      <c r="BP20" s="45"/>
      <c r="BQ20" s="45"/>
      <c r="BR20" s="45"/>
      <c r="BS20" s="46"/>
      <c r="BT20" s="68">
        <f>'[1]расчет расходов'!$I$21</f>
        <v>34759.606879156498</v>
      </c>
      <c r="BU20" s="69"/>
      <c r="BV20" s="69"/>
      <c r="BW20" s="69"/>
      <c r="BX20" s="69"/>
      <c r="BY20" s="69"/>
      <c r="BZ20" s="69"/>
      <c r="CA20" s="69"/>
      <c r="CB20" s="69"/>
      <c r="CC20" s="70"/>
      <c r="CD20" s="68">
        <f>'[1]расчет расходов'!$K$21</f>
        <v>46164.42568</v>
      </c>
      <c r="CE20" s="69"/>
      <c r="CF20" s="69"/>
      <c r="CG20" s="69"/>
      <c r="CH20" s="69"/>
      <c r="CI20" s="69"/>
      <c r="CJ20" s="69"/>
      <c r="CK20" s="69"/>
      <c r="CL20" s="69"/>
      <c r="CM20" s="70"/>
      <c r="CN20" s="92" t="s">
        <v>168</v>
      </c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4"/>
      <c r="DI20" s="30">
        <f t="shared" si="0"/>
        <v>11404.818800843503</v>
      </c>
      <c r="DK20" s="31"/>
    </row>
    <row r="21" spans="1:115" ht="25.5" customHeight="1" x14ac:dyDescent="0.25">
      <c r="A21" s="88" t="s">
        <v>11</v>
      </c>
      <c r="B21" s="89"/>
      <c r="C21" s="89"/>
      <c r="D21" s="89"/>
      <c r="E21" s="89"/>
      <c r="F21" s="89"/>
      <c r="G21" s="89"/>
      <c r="H21" s="89"/>
      <c r="I21" s="90"/>
      <c r="J21" s="28"/>
      <c r="K21" s="91" t="s">
        <v>118</v>
      </c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29"/>
      <c r="BI21" s="44" t="s">
        <v>5</v>
      </c>
      <c r="BJ21" s="45"/>
      <c r="BK21" s="45"/>
      <c r="BL21" s="45"/>
      <c r="BM21" s="45"/>
      <c r="BN21" s="45"/>
      <c r="BO21" s="45"/>
      <c r="BP21" s="45"/>
      <c r="BQ21" s="45"/>
      <c r="BR21" s="45"/>
      <c r="BS21" s="46"/>
      <c r="BT21" s="68">
        <f>'[1]расчет расходов'!$I$22</f>
        <v>23090.707709262599</v>
      </c>
      <c r="BU21" s="69"/>
      <c r="BV21" s="69"/>
      <c r="BW21" s="69"/>
      <c r="BX21" s="69"/>
      <c r="BY21" s="69"/>
      <c r="BZ21" s="69"/>
      <c r="CA21" s="69"/>
      <c r="CB21" s="69"/>
      <c r="CC21" s="70"/>
      <c r="CD21" s="68">
        <f>'[1]расчет расходов'!$K$22</f>
        <v>40753.471490000004</v>
      </c>
      <c r="CE21" s="69"/>
      <c r="CF21" s="69"/>
      <c r="CG21" s="69"/>
      <c r="CH21" s="69"/>
      <c r="CI21" s="69"/>
      <c r="CJ21" s="69"/>
      <c r="CK21" s="69"/>
      <c r="CL21" s="69"/>
      <c r="CM21" s="70"/>
      <c r="CN21" s="85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7"/>
      <c r="DI21" s="30">
        <f t="shared" si="0"/>
        <v>17662.763780737405</v>
      </c>
      <c r="DK21" s="31"/>
    </row>
    <row r="22" spans="1:115" ht="60" customHeight="1" x14ac:dyDescent="0.25">
      <c r="A22" s="88" t="s">
        <v>13</v>
      </c>
      <c r="B22" s="89"/>
      <c r="C22" s="89"/>
      <c r="D22" s="89"/>
      <c r="E22" s="89"/>
      <c r="F22" s="89"/>
      <c r="G22" s="89"/>
      <c r="H22" s="89"/>
      <c r="I22" s="90"/>
      <c r="J22" s="28"/>
      <c r="K22" s="91" t="s">
        <v>98</v>
      </c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29"/>
      <c r="BI22" s="44" t="s">
        <v>5</v>
      </c>
      <c r="BJ22" s="45"/>
      <c r="BK22" s="45"/>
      <c r="BL22" s="45"/>
      <c r="BM22" s="45"/>
      <c r="BN22" s="45"/>
      <c r="BO22" s="45"/>
      <c r="BP22" s="45"/>
      <c r="BQ22" s="45"/>
      <c r="BR22" s="45"/>
      <c r="BS22" s="46"/>
      <c r="BT22" s="68">
        <f>BT21</f>
        <v>23090.707709262599</v>
      </c>
      <c r="BU22" s="69"/>
      <c r="BV22" s="69"/>
      <c r="BW22" s="69"/>
      <c r="BX22" s="69"/>
      <c r="BY22" s="69"/>
      <c r="BZ22" s="69"/>
      <c r="CA22" s="69"/>
      <c r="CB22" s="69"/>
      <c r="CC22" s="70"/>
      <c r="CD22" s="68">
        <f>CD21</f>
        <v>40753.471490000004</v>
      </c>
      <c r="CE22" s="69"/>
      <c r="CF22" s="69"/>
      <c r="CG22" s="69"/>
      <c r="CH22" s="69"/>
      <c r="CI22" s="69"/>
      <c r="CJ22" s="69"/>
      <c r="CK22" s="69"/>
      <c r="CL22" s="69"/>
      <c r="CM22" s="70"/>
      <c r="DI22" s="30">
        <f t="shared" si="0"/>
        <v>17662.763780737405</v>
      </c>
      <c r="DK22" s="31"/>
    </row>
    <row r="23" spans="1:115" ht="84" customHeight="1" x14ac:dyDescent="0.25">
      <c r="A23" s="88" t="s">
        <v>39</v>
      </c>
      <c r="B23" s="89"/>
      <c r="C23" s="89"/>
      <c r="D23" s="89"/>
      <c r="E23" s="89"/>
      <c r="F23" s="89"/>
      <c r="G23" s="89"/>
      <c r="H23" s="89"/>
      <c r="I23" s="90"/>
      <c r="J23" s="28"/>
      <c r="K23" s="91" t="s">
        <v>40</v>
      </c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29"/>
      <c r="BI23" s="44" t="s">
        <v>5</v>
      </c>
      <c r="BJ23" s="45"/>
      <c r="BK23" s="45"/>
      <c r="BL23" s="45"/>
      <c r="BM23" s="45"/>
      <c r="BN23" s="45"/>
      <c r="BO23" s="45"/>
      <c r="BP23" s="45"/>
      <c r="BQ23" s="45"/>
      <c r="BR23" s="45"/>
      <c r="BS23" s="46"/>
      <c r="BT23" s="68">
        <f>'[1]расчет расходов'!$I$23</f>
        <v>11668.899169893901</v>
      </c>
      <c r="BU23" s="69"/>
      <c r="BV23" s="69"/>
      <c r="BW23" s="69"/>
      <c r="BX23" s="69"/>
      <c r="BY23" s="69"/>
      <c r="BZ23" s="69"/>
      <c r="CA23" s="69"/>
      <c r="CB23" s="69"/>
      <c r="CC23" s="70"/>
      <c r="CD23" s="68">
        <f>'[1]расчет расходов'!$K$23</f>
        <v>5410.9541900000004</v>
      </c>
      <c r="CE23" s="69"/>
      <c r="CF23" s="69"/>
      <c r="CG23" s="69"/>
      <c r="CH23" s="69"/>
      <c r="CI23" s="69"/>
      <c r="CJ23" s="69"/>
      <c r="CK23" s="69"/>
      <c r="CL23" s="69"/>
      <c r="CM23" s="70"/>
      <c r="CN23" s="47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53"/>
      <c r="DI23" s="30">
        <f t="shared" si="0"/>
        <v>-6257.9449798939004</v>
      </c>
      <c r="DK23" s="31"/>
    </row>
    <row r="24" spans="1:115" ht="18" customHeight="1" x14ac:dyDescent="0.25">
      <c r="A24" s="88" t="s">
        <v>41</v>
      </c>
      <c r="B24" s="89"/>
      <c r="C24" s="89"/>
      <c r="D24" s="89"/>
      <c r="E24" s="89"/>
      <c r="F24" s="89"/>
      <c r="G24" s="89"/>
      <c r="H24" s="89"/>
      <c r="I24" s="90"/>
      <c r="J24" s="28"/>
      <c r="K24" s="91" t="s">
        <v>12</v>
      </c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29"/>
      <c r="BI24" s="44" t="s">
        <v>5</v>
      </c>
      <c r="BJ24" s="45"/>
      <c r="BK24" s="45"/>
      <c r="BL24" s="45"/>
      <c r="BM24" s="45"/>
      <c r="BN24" s="45"/>
      <c r="BO24" s="45"/>
      <c r="BP24" s="45"/>
      <c r="BQ24" s="45"/>
      <c r="BR24" s="45"/>
      <c r="BS24" s="46"/>
      <c r="BT24" s="68"/>
      <c r="BU24" s="69"/>
      <c r="BV24" s="69"/>
      <c r="BW24" s="69"/>
      <c r="BX24" s="69"/>
      <c r="BY24" s="69"/>
      <c r="BZ24" s="69"/>
      <c r="CA24" s="69"/>
      <c r="CB24" s="69"/>
      <c r="CC24" s="70"/>
      <c r="CD24" s="68">
        <v>0</v>
      </c>
      <c r="CE24" s="69"/>
      <c r="CF24" s="69"/>
      <c r="CG24" s="69"/>
      <c r="CH24" s="69"/>
      <c r="CI24" s="69"/>
      <c r="CJ24" s="69"/>
      <c r="CK24" s="69"/>
      <c r="CL24" s="69"/>
      <c r="CM24" s="70"/>
      <c r="CN24" s="47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53"/>
      <c r="DI24" s="30">
        <f t="shared" si="0"/>
        <v>0</v>
      </c>
      <c r="DK24" s="31"/>
    </row>
    <row r="25" spans="1:115" ht="69.75" customHeight="1" x14ac:dyDescent="0.25">
      <c r="A25" s="88" t="s">
        <v>10</v>
      </c>
      <c r="B25" s="89"/>
      <c r="C25" s="89"/>
      <c r="D25" s="89"/>
      <c r="E25" s="89"/>
      <c r="F25" s="89"/>
      <c r="G25" s="89"/>
      <c r="H25" s="89"/>
      <c r="I25" s="90"/>
      <c r="J25" s="28"/>
      <c r="K25" s="91" t="s">
        <v>21</v>
      </c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29"/>
      <c r="BI25" s="44" t="s">
        <v>5</v>
      </c>
      <c r="BJ25" s="45"/>
      <c r="BK25" s="45"/>
      <c r="BL25" s="45"/>
      <c r="BM25" s="45"/>
      <c r="BN25" s="45"/>
      <c r="BO25" s="45"/>
      <c r="BP25" s="45"/>
      <c r="BQ25" s="45"/>
      <c r="BR25" s="45"/>
      <c r="BS25" s="46"/>
      <c r="BT25" s="68">
        <f>'[1]расчет расходов'!$I$24</f>
        <v>88837.191216852341</v>
      </c>
      <c r="BU25" s="69"/>
      <c r="BV25" s="69"/>
      <c r="BW25" s="69"/>
      <c r="BX25" s="69"/>
      <c r="BY25" s="69"/>
      <c r="BZ25" s="69"/>
      <c r="CA25" s="69"/>
      <c r="CB25" s="69"/>
      <c r="CC25" s="70"/>
      <c r="CD25" s="68">
        <f>'[1]расчет расходов'!$K$24</f>
        <v>119224.49920000002</v>
      </c>
      <c r="CE25" s="69"/>
      <c r="CF25" s="69"/>
      <c r="CG25" s="69"/>
      <c r="CH25" s="69"/>
      <c r="CI25" s="69"/>
      <c r="CJ25" s="69"/>
      <c r="CK25" s="69"/>
      <c r="CL25" s="69"/>
      <c r="CM25" s="70"/>
      <c r="CN25" s="47" t="s">
        <v>166</v>
      </c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53"/>
      <c r="DI25" s="30">
        <f t="shared" si="0"/>
        <v>30387.307983147679</v>
      </c>
      <c r="DK25" s="31"/>
    </row>
    <row r="26" spans="1:115" ht="15" customHeight="1" x14ac:dyDescent="0.25">
      <c r="A26" s="88" t="s">
        <v>42</v>
      </c>
      <c r="B26" s="89"/>
      <c r="C26" s="89"/>
      <c r="D26" s="89"/>
      <c r="E26" s="89"/>
      <c r="F26" s="89"/>
      <c r="G26" s="89"/>
      <c r="H26" s="89"/>
      <c r="I26" s="90"/>
      <c r="J26" s="28"/>
      <c r="K26" s="91" t="s">
        <v>12</v>
      </c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29"/>
      <c r="BI26" s="44" t="s">
        <v>5</v>
      </c>
      <c r="BJ26" s="45"/>
      <c r="BK26" s="45"/>
      <c r="BL26" s="45"/>
      <c r="BM26" s="45"/>
      <c r="BN26" s="45"/>
      <c r="BO26" s="45"/>
      <c r="BP26" s="45"/>
      <c r="BQ26" s="45"/>
      <c r="BR26" s="45"/>
      <c r="BS26" s="46"/>
      <c r="BT26" s="68"/>
      <c r="BU26" s="69"/>
      <c r="BV26" s="69"/>
      <c r="BW26" s="69"/>
      <c r="BX26" s="69"/>
      <c r="BY26" s="69"/>
      <c r="BZ26" s="69"/>
      <c r="CA26" s="69"/>
      <c r="CB26" s="69"/>
      <c r="CC26" s="70"/>
      <c r="CD26" s="68"/>
      <c r="CE26" s="69"/>
      <c r="CF26" s="69"/>
      <c r="CG26" s="69"/>
      <c r="CH26" s="69"/>
      <c r="CI26" s="69"/>
      <c r="CJ26" s="69"/>
      <c r="CK26" s="69"/>
      <c r="CL26" s="69"/>
      <c r="CM26" s="70"/>
      <c r="CN26" s="95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7"/>
      <c r="DI26" s="30">
        <f t="shared" si="0"/>
        <v>0</v>
      </c>
      <c r="DK26" s="31"/>
    </row>
    <row r="27" spans="1:115" ht="97.5" customHeight="1" x14ac:dyDescent="0.25">
      <c r="A27" s="88" t="s">
        <v>14</v>
      </c>
      <c r="B27" s="89"/>
      <c r="C27" s="89"/>
      <c r="D27" s="89"/>
      <c r="E27" s="89"/>
      <c r="F27" s="89"/>
      <c r="G27" s="89"/>
      <c r="H27" s="89"/>
      <c r="I27" s="90"/>
      <c r="J27" s="28"/>
      <c r="K27" s="91" t="s">
        <v>99</v>
      </c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29"/>
      <c r="BI27" s="44" t="s">
        <v>5</v>
      </c>
      <c r="BJ27" s="45"/>
      <c r="BK27" s="45"/>
      <c r="BL27" s="45"/>
      <c r="BM27" s="45"/>
      <c r="BN27" s="45"/>
      <c r="BO27" s="45"/>
      <c r="BP27" s="45"/>
      <c r="BQ27" s="45"/>
      <c r="BR27" s="45"/>
      <c r="BS27" s="46"/>
      <c r="BT27" s="68">
        <f>'[1]расчет расходов'!$I$25</f>
        <v>72610.999001187723</v>
      </c>
      <c r="BU27" s="69"/>
      <c r="BV27" s="69"/>
      <c r="BW27" s="69"/>
      <c r="BX27" s="69"/>
      <c r="BY27" s="69"/>
      <c r="BZ27" s="69"/>
      <c r="CA27" s="69"/>
      <c r="CB27" s="69"/>
      <c r="CC27" s="70"/>
      <c r="CD27" s="68">
        <f>'[1]расчет расходов'!$K$25</f>
        <v>159170.10842999996</v>
      </c>
      <c r="CE27" s="69"/>
      <c r="CF27" s="69"/>
      <c r="CG27" s="69"/>
      <c r="CH27" s="69"/>
      <c r="CI27" s="69"/>
      <c r="CJ27" s="69"/>
      <c r="CK27" s="69"/>
      <c r="CL27" s="69"/>
      <c r="CM27" s="70"/>
      <c r="CN27" s="47" t="s">
        <v>167</v>
      </c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53"/>
      <c r="DI27" s="30">
        <f t="shared" si="0"/>
        <v>86559.10942881224</v>
      </c>
      <c r="DK27" s="31"/>
    </row>
    <row r="28" spans="1:115" ht="42.75" customHeight="1" x14ac:dyDescent="0.25">
      <c r="A28" s="88" t="s">
        <v>43</v>
      </c>
      <c r="B28" s="89"/>
      <c r="C28" s="89"/>
      <c r="D28" s="89"/>
      <c r="E28" s="89"/>
      <c r="F28" s="89"/>
      <c r="G28" s="89"/>
      <c r="H28" s="89"/>
      <c r="I28" s="90"/>
      <c r="J28" s="28"/>
      <c r="K28" s="91" t="s">
        <v>100</v>
      </c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29"/>
      <c r="BI28" s="44" t="s">
        <v>5</v>
      </c>
      <c r="BJ28" s="45"/>
      <c r="BK28" s="45"/>
      <c r="BL28" s="45"/>
      <c r="BM28" s="45"/>
      <c r="BN28" s="45"/>
      <c r="BO28" s="45"/>
      <c r="BP28" s="45"/>
      <c r="BQ28" s="45"/>
      <c r="BR28" s="45"/>
      <c r="BS28" s="46"/>
      <c r="BT28" s="68"/>
      <c r="BU28" s="69"/>
      <c r="BV28" s="69"/>
      <c r="BW28" s="69"/>
      <c r="BX28" s="69"/>
      <c r="BY28" s="69"/>
      <c r="BZ28" s="69"/>
      <c r="CA28" s="69"/>
      <c r="CB28" s="69"/>
      <c r="CC28" s="70"/>
      <c r="CD28" s="68">
        <f>'[4]расчет расходов'!$K$43</f>
        <v>1253.0302100000001</v>
      </c>
      <c r="CE28" s="69"/>
      <c r="CF28" s="69"/>
      <c r="CG28" s="69"/>
      <c r="CH28" s="69"/>
      <c r="CI28" s="69"/>
      <c r="CJ28" s="69"/>
      <c r="CK28" s="69"/>
      <c r="CL28" s="69"/>
      <c r="CM28" s="70"/>
      <c r="CN28" s="95" t="s">
        <v>164</v>
      </c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7"/>
      <c r="DI28" s="30">
        <f t="shared" si="0"/>
        <v>1253.0302100000001</v>
      </c>
      <c r="DK28" s="31"/>
    </row>
    <row r="29" spans="1:115" ht="15" customHeight="1" x14ac:dyDescent="0.25">
      <c r="A29" s="88" t="s">
        <v>45</v>
      </c>
      <c r="B29" s="89"/>
      <c r="C29" s="89"/>
      <c r="D29" s="89"/>
      <c r="E29" s="89"/>
      <c r="F29" s="89"/>
      <c r="G29" s="89"/>
      <c r="H29" s="89"/>
      <c r="I29" s="90"/>
      <c r="J29" s="28"/>
      <c r="K29" s="91" t="s">
        <v>44</v>
      </c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29"/>
      <c r="BI29" s="44" t="s">
        <v>5</v>
      </c>
      <c r="BJ29" s="45"/>
      <c r="BK29" s="45"/>
      <c r="BL29" s="45"/>
      <c r="BM29" s="45"/>
      <c r="BN29" s="45"/>
      <c r="BO29" s="45"/>
      <c r="BP29" s="45"/>
      <c r="BQ29" s="45"/>
      <c r="BR29" s="45"/>
      <c r="BS29" s="46"/>
      <c r="BT29" s="68">
        <f>'[1]расчет расходов'!$I$32</f>
        <v>3204.8957160000004</v>
      </c>
      <c r="BU29" s="69"/>
      <c r="BV29" s="69"/>
      <c r="BW29" s="69"/>
      <c r="BX29" s="69"/>
      <c r="BY29" s="69"/>
      <c r="BZ29" s="69"/>
      <c r="CA29" s="69"/>
      <c r="CB29" s="69"/>
      <c r="CC29" s="70"/>
      <c r="CD29" s="68">
        <f>'[1]расчет расходов'!$K$32</f>
        <v>8163.272280000001</v>
      </c>
      <c r="CE29" s="69"/>
      <c r="CF29" s="69"/>
      <c r="CG29" s="69"/>
      <c r="CH29" s="69"/>
      <c r="CI29" s="69"/>
      <c r="CJ29" s="69"/>
      <c r="CK29" s="69"/>
      <c r="CL29" s="69"/>
      <c r="CM29" s="70"/>
      <c r="CN29" s="95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7"/>
      <c r="DI29" s="30">
        <f t="shared" si="0"/>
        <v>4958.3765640000001</v>
      </c>
      <c r="DK29" s="31"/>
    </row>
    <row r="30" spans="1:115" ht="83.25" customHeight="1" x14ac:dyDescent="0.25">
      <c r="A30" s="88" t="s">
        <v>101</v>
      </c>
      <c r="B30" s="89"/>
      <c r="C30" s="89"/>
      <c r="D30" s="89"/>
      <c r="E30" s="89"/>
      <c r="F30" s="89"/>
      <c r="G30" s="89"/>
      <c r="H30" s="89"/>
      <c r="I30" s="90"/>
      <c r="J30" s="28"/>
      <c r="K30" s="91" t="s">
        <v>46</v>
      </c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29"/>
      <c r="BI30" s="44" t="s">
        <v>5</v>
      </c>
      <c r="BJ30" s="45"/>
      <c r="BK30" s="45"/>
      <c r="BL30" s="45"/>
      <c r="BM30" s="45"/>
      <c r="BN30" s="45"/>
      <c r="BO30" s="45"/>
      <c r="BP30" s="45"/>
      <c r="BQ30" s="45"/>
      <c r="BR30" s="45"/>
      <c r="BS30" s="46"/>
      <c r="BT30" s="50">
        <f>BZ31+BZ32+BZ33+BZ34+BZ35+BZ36+BZ37+BZ38+BZ39+BZ40+BZ41</f>
        <v>69406.103285187724</v>
      </c>
      <c r="BU30" s="51"/>
      <c r="BV30" s="51"/>
      <c r="BW30" s="51"/>
      <c r="BX30" s="51"/>
      <c r="BY30" s="51"/>
      <c r="BZ30" s="51"/>
      <c r="CA30" s="51"/>
      <c r="CB30" s="51"/>
      <c r="CC30" s="52"/>
      <c r="CD30" s="50">
        <f>CD31+CD32+CD33+CD34+CD35+CD36+CD37+CD38+CD39</f>
        <v>144873.52671999999</v>
      </c>
      <c r="CE30" s="51"/>
      <c r="CF30" s="51"/>
      <c r="CG30" s="51"/>
      <c r="CH30" s="51"/>
      <c r="CI30" s="51"/>
      <c r="CJ30" s="51"/>
      <c r="CK30" s="51"/>
      <c r="CL30" s="51"/>
      <c r="CM30" s="52"/>
      <c r="CN30" s="95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7"/>
      <c r="DI30" s="30">
        <f t="shared" si="0"/>
        <v>75467.42343481227</v>
      </c>
      <c r="DK30" s="31"/>
    </row>
    <row r="31" spans="1:115" ht="61.5" customHeight="1" x14ac:dyDescent="0.25">
      <c r="A31" s="32"/>
      <c r="B31" s="33"/>
      <c r="C31" s="33"/>
      <c r="D31" s="33"/>
      <c r="E31" s="33"/>
      <c r="F31" s="33"/>
      <c r="G31" s="33"/>
      <c r="H31" s="33"/>
      <c r="I31" s="34"/>
      <c r="J31" s="44" t="str">
        <f>'[2]Расчёт расходов'!$E$30</f>
        <v>Ремонт основных фондов</v>
      </c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6"/>
      <c r="BI31" s="44" t="s">
        <v>5</v>
      </c>
      <c r="BJ31" s="45"/>
      <c r="BK31" s="45"/>
      <c r="BL31" s="45"/>
      <c r="BM31" s="45"/>
      <c r="BN31" s="45"/>
      <c r="BO31" s="45"/>
      <c r="BP31" s="45"/>
      <c r="BQ31" s="45"/>
      <c r="BR31" s="45"/>
      <c r="BS31" s="46"/>
      <c r="BT31" s="35"/>
      <c r="BU31" s="36"/>
      <c r="BV31" s="36"/>
      <c r="BW31" s="36"/>
      <c r="BX31" s="36"/>
      <c r="BY31" s="36"/>
      <c r="BZ31" s="36">
        <f>'[1]расчет расходов'!$I$26</f>
        <v>61712.145767088303</v>
      </c>
      <c r="CA31" s="36"/>
      <c r="CB31" s="36"/>
      <c r="CC31" s="37"/>
      <c r="CD31" s="68">
        <f>'[1]расчет расходов'!$K$26</f>
        <v>32029.581060000004</v>
      </c>
      <c r="CE31" s="69"/>
      <c r="CF31" s="69"/>
      <c r="CG31" s="69"/>
      <c r="CH31" s="69"/>
      <c r="CI31" s="69"/>
      <c r="CJ31" s="69"/>
      <c r="CK31" s="69"/>
      <c r="CL31" s="69"/>
      <c r="CM31" s="70"/>
      <c r="CN31" s="47" t="s">
        <v>147</v>
      </c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53"/>
      <c r="DI31" s="30"/>
      <c r="DK31" s="31"/>
    </row>
    <row r="32" spans="1:115" ht="47.25" customHeight="1" x14ac:dyDescent="0.25">
      <c r="A32" s="32"/>
      <c r="B32" s="33"/>
      <c r="C32" s="33"/>
      <c r="D32" s="33"/>
      <c r="E32" s="33"/>
      <c r="F32" s="33"/>
      <c r="G32" s="33"/>
      <c r="H32" s="33"/>
      <c r="I32" s="34"/>
      <c r="J32" s="44" t="str">
        <f>DE33</f>
        <v>Услуги связи</v>
      </c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6"/>
      <c r="BI32" s="44" t="s">
        <v>5</v>
      </c>
      <c r="BJ32" s="45"/>
      <c r="BK32" s="45"/>
      <c r="BL32" s="45"/>
      <c r="BM32" s="45"/>
      <c r="BN32" s="45"/>
      <c r="BO32" s="45"/>
      <c r="BP32" s="45"/>
      <c r="BQ32" s="45"/>
      <c r="BR32" s="45"/>
      <c r="BS32" s="46"/>
      <c r="BT32" s="35"/>
      <c r="BU32" s="36"/>
      <c r="BV32" s="36"/>
      <c r="BW32" s="36"/>
      <c r="BX32" s="36"/>
      <c r="BY32" s="36"/>
      <c r="BZ32" s="36">
        <f>'[1]расчет расходов'!$I$28</f>
        <v>380.72822150639121</v>
      </c>
      <c r="CA32" s="36"/>
      <c r="CB32" s="36"/>
      <c r="CC32" s="37"/>
      <c r="CD32" s="68">
        <f>'[1]расчет расходов'!$K$28</f>
        <v>580.06495000000007</v>
      </c>
      <c r="CE32" s="69"/>
      <c r="CF32" s="69"/>
      <c r="CG32" s="69"/>
      <c r="CH32" s="69"/>
      <c r="CI32" s="69"/>
      <c r="CJ32" s="69"/>
      <c r="CK32" s="69"/>
      <c r="CL32" s="69"/>
      <c r="CM32" s="70"/>
      <c r="CN32" s="47" t="s">
        <v>169</v>
      </c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53"/>
      <c r="DE32" s="41" t="s">
        <v>148</v>
      </c>
      <c r="DI32" s="30"/>
      <c r="DK32" s="31"/>
    </row>
    <row r="33" spans="1:115" ht="48" customHeight="1" x14ac:dyDescent="0.25">
      <c r="A33" s="32"/>
      <c r="B33" s="33"/>
      <c r="C33" s="33"/>
      <c r="D33" s="33"/>
      <c r="E33" s="33"/>
      <c r="F33" s="33"/>
      <c r="G33" s="33"/>
      <c r="H33" s="33"/>
      <c r="I33" s="34"/>
      <c r="J33" s="47" t="str">
        <f>DE34</f>
        <v>Расходы на услуги вневедомственной охраны и коммунального хозяйства</v>
      </c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9"/>
      <c r="BI33" s="44" t="s">
        <v>5</v>
      </c>
      <c r="BJ33" s="45"/>
      <c r="BK33" s="45"/>
      <c r="BL33" s="45"/>
      <c r="BM33" s="45"/>
      <c r="BN33" s="45"/>
      <c r="BO33" s="45"/>
      <c r="BP33" s="45"/>
      <c r="BQ33" s="45"/>
      <c r="BR33" s="45"/>
      <c r="BS33" s="46"/>
      <c r="BT33" s="35"/>
      <c r="BU33" s="36"/>
      <c r="BV33" s="36"/>
      <c r="BW33" s="36"/>
      <c r="BX33" s="36"/>
      <c r="BY33" s="36"/>
      <c r="BZ33" s="36">
        <f>'[1]расчет расходов'!$I$29</f>
        <v>2284.4230200000002</v>
      </c>
      <c r="CA33" s="36"/>
      <c r="CB33" s="36"/>
      <c r="CC33" s="37"/>
      <c r="CD33" s="68">
        <f>'[1]расчет расходов'!$K$29</f>
        <v>2792.2421600000002</v>
      </c>
      <c r="CE33" s="69"/>
      <c r="CF33" s="69"/>
      <c r="CG33" s="69"/>
      <c r="CH33" s="69"/>
      <c r="CI33" s="69"/>
      <c r="CJ33" s="69"/>
      <c r="CK33" s="69"/>
      <c r="CL33" s="69"/>
      <c r="CM33" s="70"/>
      <c r="CN33" s="47" t="s">
        <v>172</v>
      </c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53"/>
      <c r="DE33" s="41" t="s">
        <v>149</v>
      </c>
      <c r="DI33" s="30"/>
      <c r="DK33" s="31"/>
    </row>
    <row r="34" spans="1:115" ht="38.25" customHeight="1" x14ac:dyDescent="0.25">
      <c r="A34" s="32"/>
      <c r="B34" s="33"/>
      <c r="C34" s="33"/>
      <c r="D34" s="33"/>
      <c r="E34" s="33"/>
      <c r="F34" s="33"/>
      <c r="G34" s="33"/>
      <c r="H34" s="33"/>
      <c r="I34" s="34"/>
      <c r="J34" s="47" t="str">
        <f t="shared" ref="J34:J41" si="1">DE35</f>
        <v>Расходы на юридические услуги и информационные услуги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9"/>
      <c r="BI34" s="44" t="s">
        <v>5</v>
      </c>
      <c r="BJ34" s="45"/>
      <c r="BK34" s="45"/>
      <c r="BL34" s="45"/>
      <c r="BM34" s="45"/>
      <c r="BN34" s="45"/>
      <c r="BO34" s="45"/>
      <c r="BP34" s="45"/>
      <c r="BQ34" s="45"/>
      <c r="BR34" s="45"/>
      <c r="BS34" s="46"/>
      <c r="BT34" s="35"/>
      <c r="BU34" s="36"/>
      <c r="BV34" s="36"/>
      <c r="BW34" s="36"/>
      <c r="BX34" s="36"/>
      <c r="BY34" s="36"/>
      <c r="BZ34" s="36">
        <f>'[1]расчет расходов'!$I$30</f>
        <v>992.95416</v>
      </c>
      <c r="CA34" s="36"/>
      <c r="CB34" s="36"/>
      <c r="CC34" s="37"/>
      <c r="CD34" s="68">
        <f>'[1]расчет расходов'!$K$30</f>
        <v>107612.08426999998</v>
      </c>
      <c r="CE34" s="69"/>
      <c r="CF34" s="69"/>
      <c r="CG34" s="69"/>
      <c r="CH34" s="69"/>
      <c r="CI34" s="69"/>
      <c r="CJ34" s="69"/>
      <c r="CK34" s="69"/>
      <c r="CL34" s="69"/>
      <c r="CM34" s="70"/>
      <c r="CN34" s="47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53"/>
      <c r="DE34" s="41" t="s">
        <v>150</v>
      </c>
      <c r="DI34" s="30"/>
      <c r="DK34" s="31"/>
    </row>
    <row r="35" spans="1:115" ht="38.25" customHeight="1" x14ac:dyDescent="0.25">
      <c r="A35" s="32"/>
      <c r="B35" s="33"/>
      <c r="C35" s="33"/>
      <c r="D35" s="33"/>
      <c r="E35" s="33"/>
      <c r="F35" s="33"/>
      <c r="G35" s="33"/>
      <c r="H35" s="33"/>
      <c r="I35" s="34"/>
      <c r="J35" s="47" t="str">
        <f>DE36</f>
        <v>Расходы на аудиторские и консультационные услуги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9"/>
      <c r="BI35" s="44" t="s">
        <v>5</v>
      </c>
      <c r="BJ35" s="45"/>
      <c r="BK35" s="45"/>
      <c r="BL35" s="45"/>
      <c r="BM35" s="45"/>
      <c r="BN35" s="45"/>
      <c r="BO35" s="45"/>
      <c r="BP35" s="45"/>
      <c r="BQ35" s="45"/>
      <c r="BR35" s="45"/>
      <c r="BS35" s="46"/>
      <c r="BT35" s="68"/>
      <c r="BU35" s="69"/>
      <c r="BV35" s="69"/>
      <c r="BW35" s="69"/>
      <c r="BX35" s="69"/>
      <c r="BY35" s="69"/>
      <c r="BZ35" s="69"/>
      <c r="CA35" s="69"/>
      <c r="CB35" s="69"/>
      <c r="CC35" s="70"/>
      <c r="CD35" s="68"/>
      <c r="CE35" s="69"/>
      <c r="CF35" s="69"/>
      <c r="CG35" s="69"/>
      <c r="CH35" s="69"/>
      <c r="CI35" s="69"/>
      <c r="CJ35" s="69"/>
      <c r="CK35" s="69"/>
      <c r="CL35" s="69"/>
      <c r="CM35" s="70"/>
      <c r="CN35" s="47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53"/>
      <c r="DE35" s="41" t="s">
        <v>151</v>
      </c>
      <c r="DI35" s="30"/>
      <c r="DK35" s="31"/>
    </row>
    <row r="36" spans="1:115" ht="38.25" customHeight="1" x14ac:dyDescent="0.25">
      <c r="A36" s="32"/>
      <c r="B36" s="33"/>
      <c r="C36" s="33"/>
      <c r="D36" s="33"/>
      <c r="E36" s="33"/>
      <c r="F36" s="33"/>
      <c r="G36" s="33"/>
      <c r="H36" s="33"/>
      <c r="I36" s="34"/>
      <c r="J36" s="47" t="s">
        <v>165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9"/>
      <c r="BI36" s="44" t="s">
        <v>5</v>
      </c>
      <c r="BJ36" s="45"/>
      <c r="BK36" s="45"/>
      <c r="BL36" s="45"/>
      <c r="BM36" s="45"/>
      <c r="BN36" s="45"/>
      <c r="BO36" s="45"/>
      <c r="BP36" s="45"/>
      <c r="BQ36" s="45"/>
      <c r="BR36" s="45"/>
      <c r="BS36" s="46"/>
      <c r="BT36" s="35"/>
      <c r="BU36" s="36"/>
      <c r="BV36" s="36"/>
      <c r="BW36" s="36"/>
      <c r="BX36" s="36"/>
      <c r="BY36" s="36"/>
      <c r="BZ36" s="36">
        <f>'[1]расчет расходов'!$I$38</f>
        <v>1716.5690851320001</v>
      </c>
      <c r="CA36" s="36"/>
      <c r="CB36" s="36"/>
      <c r="CC36" s="37"/>
      <c r="CD36" s="68">
        <f>'[1]расчет расходов'!$K$38</f>
        <v>0</v>
      </c>
      <c r="CE36" s="69"/>
      <c r="CF36" s="69"/>
      <c r="CG36" s="69"/>
      <c r="CH36" s="69"/>
      <c r="CI36" s="69"/>
      <c r="CJ36" s="69"/>
      <c r="CK36" s="69"/>
      <c r="CL36" s="69"/>
      <c r="CM36" s="70"/>
      <c r="CN36" s="38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40"/>
      <c r="DE36" s="41" t="s">
        <v>152</v>
      </c>
      <c r="DI36" s="30"/>
      <c r="DK36" s="31"/>
    </row>
    <row r="37" spans="1:115" ht="38.25" customHeight="1" x14ac:dyDescent="0.25">
      <c r="A37" s="32"/>
      <c r="B37" s="33"/>
      <c r="C37" s="33"/>
      <c r="D37" s="33"/>
      <c r="E37" s="33"/>
      <c r="F37" s="33"/>
      <c r="G37" s="33"/>
      <c r="H37" s="33"/>
      <c r="I37" s="34"/>
      <c r="J37" s="47" t="str">
        <f t="shared" si="1"/>
        <v xml:space="preserve">Прочие услуги сторонних организаций 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9"/>
      <c r="BI37" s="44" t="s">
        <v>5</v>
      </c>
      <c r="BJ37" s="45"/>
      <c r="BK37" s="45"/>
      <c r="BL37" s="45"/>
      <c r="BM37" s="45"/>
      <c r="BN37" s="45"/>
      <c r="BO37" s="45"/>
      <c r="BP37" s="45"/>
      <c r="BQ37" s="45"/>
      <c r="BR37" s="45"/>
      <c r="BS37" s="46"/>
      <c r="BT37" s="35"/>
      <c r="BU37" s="36"/>
      <c r="BV37" s="36"/>
      <c r="BW37" s="36"/>
      <c r="BX37" s="36"/>
      <c r="BY37" s="36"/>
      <c r="BZ37" s="36">
        <f>'[1]расчет расходов'!$I$33</f>
        <v>1300.4799326184602</v>
      </c>
      <c r="CA37" s="36"/>
      <c r="CB37" s="36"/>
      <c r="CC37" s="37"/>
      <c r="CD37" s="68">
        <f>'[1]расчет расходов'!$K$33</f>
        <v>1610.1112300000002</v>
      </c>
      <c r="CE37" s="69"/>
      <c r="CF37" s="69"/>
      <c r="CG37" s="69"/>
      <c r="CH37" s="69"/>
      <c r="CI37" s="69"/>
      <c r="CJ37" s="69"/>
      <c r="CK37" s="69"/>
      <c r="CL37" s="69"/>
      <c r="CM37" s="70"/>
      <c r="CN37" s="38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40"/>
      <c r="DE37" s="41" t="s">
        <v>153</v>
      </c>
      <c r="DI37" s="30"/>
      <c r="DK37" s="31"/>
    </row>
    <row r="38" spans="1:115" ht="38.25" customHeight="1" x14ac:dyDescent="0.25">
      <c r="A38" s="32"/>
      <c r="B38" s="33"/>
      <c r="C38" s="33"/>
      <c r="D38" s="33"/>
      <c r="E38" s="33"/>
      <c r="F38" s="33"/>
      <c r="G38" s="33"/>
      <c r="H38" s="33"/>
      <c r="I38" s="34"/>
      <c r="J38" s="47" t="str">
        <f t="shared" si="1"/>
        <v>Расходы на командировки и представительские</v>
      </c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9"/>
      <c r="BI38" s="44" t="s">
        <v>5</v>
      </c>
      <c r="BJ38" s="45"/>
      <c r="BK38" s="45"/>
      <c r="BL38" s="45"/>
      <c r="BM38" s="45"/>
      <c r="BN38" s="45"/>
      <c r="BO38" s="45"/>
      <c r="BP38" s="45"/>
      <c r="BQ38" s="45"/>
      <c r="BR38" s="45"/>
      <c r="BS38" s="46"/>
      <c r="BT38" s="35"/>
      <c r="BU38" s="36"/>
      <c r="BV38" s="36"/>
      <c r="BW38" s="36"/>
      <c r="BX38" s="36"/>
      <c r="BY38" s="36"/>
      <c r="BZ38" s="36">
        <f>'[1]расчет расходов'!$I$34</f>
        <v>945.62484748589782</v>
      </c>
      <c r="CA38" s="36"/>
      <c r="CB38" s="36"/>
      <c r="CC38" s="37"/>
      <c r="CD38" s="68">
        <f>'[1]расчет расходов'!$K$34</f>
        <v>171.94305</v>
      </c>
      <c r="CE38" s="69"/>
      <c r="CF38" s="69"/>
      <c r="CG38" s="69"/>
      <c r="CH38" s="69"/>
      <c r="CI38" s="69"/>
      <c r="CJ38" s="69"/>
      <c r="CK38" s="69"/>
      <c r="CL38" s="69"/>
      <c r="CM38" s="70"/>
      <c r="CN38" s="38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40"/>
      <c r="DE38" s="41" t="s">
        <v>154</v>
      </c>
      <c r="DI38" s="30"/>
      <c r="DK38" s="31"/>
    </row>
    <row r="39" spans="1:115" ht="38.25" customHeight="1" x14ac:dyDescent="0.25">
      <c r="A39" s="32"/>
      <c r="B39" s="33"/>
      <c r="C39" s="33"/>
      <c r="D39" s="33"/>
      <c r="E39" s="33"/>
      <c r="F39" s="33"/>
      <c r="G39" s="33"/>
      <c r="H39" s="33"/>
      <c r="I39" s="34"/>
      <c r="J39" s="47" t="str">
        <f t="shared" si="1"/>
        <v xml:space="preserve">Расходы на подготовку кадров 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9"/>
      <c r="BI39" s="44" t="s">
        <v>5</v>
      </c>
      <c r="BJ39" s="45"/>
      <c r="BK39" s="45"/>
      <c r="BL39" s="45"/>
      <c r="BM39" s="45"/>
      <c r="BN39" s="45"/>
      <c r="BO39" s="45"/>
      <c r="BP39" s="45"/>
      <c r="BQ39" s="45"/>
      <c r="BR39" s="45"/>
      <c r="BS39" s="46"/>
      <c r="BT39" s="35"/>
      <c r="BU39" s="36"/>
      <c r="BV39" s="36"/>
      <c r="BW39" s="36"/>
      <c r="BX39" s="36"/>
      <c r="BY39" s="36"/>
      <c r="BZ39" s="36">
        <f>'[1]расчет расходов'!$I$35</f>
        <v>73.178251356672021</v>
      </c>
      <c r="CA39" s="36"/>
      <c r="CB39" s="36"/>
      <c r="CC39" s="37"/>
      <c r="CD39" s="68">
        <f>'[1]расчет расходов'!$K$35</f>
        <v>77.5</v>
      </c>
      <c r="CE39" s="69"/>
      <c r="CF39" s="69"/>
      <c r="CG39" s="69"/>
      <c r="CH39" s="69"/>
      <c r="CI39" s="69"/>
      <c r="CJ39" s="69"/>
      <c r="CK39" s="69"/>
      <c r="CL39" s="69"/>
      <c r="CM39" s="70"/>
      <c r="CN39" s="38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40"/>
      <c r="DE39" s="41" t="s">
        <v>155</v>
      </c>
      <c r="DI39" s="30"/>
      <c r="DK39" s="31"/>
    </row>
    <row r="40" spans="1:115" ht="38.25" customHeight="1" x14ac:dyDescent="0.25">
      <c r="A40" s="32"/>
      <c r="B40" s="33"/>
      <c r="C40" s="33"/>
      <c r="D40" s="33"/>
      <c r="E40" s="33"/>
      <c r="F40" s="33"/>
      <c r="G40" s="33"/>
      <c r="H40" s="33"/>
      <c r="I40" s="34"/>
      <c r="J40" s="47" t="s">
        <v>170</v>
      </c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9"/>
      <c r="BI40" s="44" t="s">
        <v>5</v>
      </c>
      <c r="BJ40" s="45"/>
      <c r="BK40" s="45"/>
      <c r="BL40" s="45"/>
      <c r="BM40" s="45"/>
      <c r="BN40" s="45"/>
      <c r="BO40" s="45"/>
      <c r="BP40" s="45"/>
      <c r="BQ40" s="45"/>
      <c r="BR40" s="45"/>
      <c r="BS40" s="46"/>
      <c r="BT40" s="35"/>
      <c r="BU40" s="36"/>
      <c r="BV40" s="36"/>
      <c r="BW40" s="36"/>
      <c r="BX40" s="36"/>
      <c r="BY40" s="36"/>
      <c r="BZ40" s="36"/>
      <c r="CA40" s="36"/>
      <c r="CB40" s="36"/>
      <c r="CC40" s="37"/>
      <c r="CD40" s="68"/>
      <c r="CE40" s="69"/>
      <c r="CF40" s="69"/>
      <c r="CG40" s="69"/>
      <c r="CH40" s="69"/>
      <c r="CI40" s="69"/>
      <c r="CJ40" s="69"/>
      <c r="CK40" s="69"/>
      <c r="CL40" s="69"/>
      <c r="CM40" s="70"/>
      <c r="CN40" s="38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40"/>
      <c r="DE40" s="41" t="s">
        <v>156</v>
      </c>
      <c r="DI40" s="30"/>
      <c r="DK40" s="31"/>
    </row>
    <row r="41" spans="1:115" ht="75.75" customHeight="1" x14ac:dyDescent="0.25">
      <c r="A41" s="32"/>
      <c r="B41" s="33"/>
      <c r="C41" s="33"/>
      <c r="D41" s="33"/>
      <c r="E41" s="33"/>
      <c r="F41" s="33"/>
      <c r="G41" s="33"/>
      <c r="H41" s="33"/>
      <c r="I41" s="34"/>
      <c r="J41" s="47" t="str">
        <f t="shared" si="1"/>
        <v>Расходы на страхование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9"/>
      <c r="BI41" s="44" t="s">
        <v>5</v>
      </c>
      <c r="BJ41" s="45"/>
      <c r="BK41" s="45"/>
      <c r="BL41" s="45"/>
      <c r="BM41" s="45"/>
      <c r="BN41" s="45"/>
      <c r="BO41" s="45"/>
      <c r="BP41" s="45"/>
      <c r="BQ41" s="45"/>
      <c r="BR41" s="45"/>
      <c r="BS41" s="46"/>
      <c r="BT41" s="35"/>
      <c r="BU41" s="36"/>
      <c r="BV41" s="36"/>
      <c r="BW41" s="36"/>
      <c r="BX41" s="36"/>
      <c r="BY41" s="36"/>
      <c r="BZ41" s="36">
        <f>'[1]расчет расходов'!$I$37</f>
        <v>0</v>
      </c>
      <c r="CA41" s="36"/>
      <c r="CB41" s="36"/>
      <c r="CC41" s="37"/>
      <c r="CD41" s="68">
        <f>'[1]расчет расходов'!$K$37</f>
        <v>6133.3094300000002</v>
      </c>
      <c r="CE41" s="69"/>
      <c r="CF41" s="69"/>
      <c r="CG41" s="69"/>
      <c r="CH41" s="69"/>
      <c r="CI41" s="69"/>
      <c r="CJ41" s="69"/>
      <c r="CK41" s="69"/>
      <c r="CL41" s="69"/>
      <c r="CM41" s="70"/>
      <c r="CN41" s="47" t="s">
        <v>171</v>
      </c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53"/>
      <c r="DE41" s="41" t="s">
        <v>157</v>
      </c>
      <c r="DI41" s="30"/>
      <c r="DK41" s="31"/>
    </row>
    <row r="42" spans="1:115" ht="69" customHeight="1" x14ac:dyDescent="0.25">
      <c r="A42" s="88" t="s">
        <v>102</v>
      </c>
      <c r="B42" s="89"/>
      <c r="C42" s="89"/>
      <c r="D42" s="89"/>
      <c r="E42" s="89"/>
      <c r="F42" s="89"/>
      <c r="G42" s="89"/>
      <c r="H42" s="89"/>
      <c r="I42" s="90"/>
      <c r="J42" s="28"/>
      <c r="K42" s="91" t="s">
        <v>103</v>
      </c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29"/>
      <c r="BI42" s="44" t="s">
        <v>5</v>
      </c>
      <c r="BJ42" s="45"/>
      <c r="BK42" s="45"/>
      <c r="BL42" s="45"/>
      <c r="BM42" s="45"/>
      <c r="BN42" s="45"/>
      <c r="BO42" s="45"/>
      <c r="BP42" s="45"/>
      <c r="BQ42" s="45"/>
      <c r="BR42" s="45"/>
      <c r="BS42" s="46"/>
      <c r="BT42" s="68"/>
      <c r="BU42" s="69"/>
      <c r="BV42" s="69"/>
      <c r="BW42" s="69"/>
      <c r="BX42" s="69"/>
      <c r="BY42" s="69"/>
      <c r="BZ42" s="69"/>
      <c r="CA42" s="69"/>
      <c r="CB42" s="69"/>
      <c r="CC42" s="70"/>
      <c r="CD42" s="68"/>
      <c r="CE42" s="69"/>
      <c r="CF42" s="69"/>
      <c r="CG42" s="69"/>
      <c r="CH42" s="69"/>
      <c r="CI42" s="69"/>
      <c r="CJ42" s="69"/>
      <c r="CK42" s="69"/>
      <c r="CL42" s="69"/>
      <c r="CM42" s="70"/>
      <c r="CN42" s="95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7"/>
      <c r="DE42" s="41" t="s">
        <v>158</v>
      </c>
      <c r="DI42" s="30">
        <f t="shared" si="0"/>
        <v>0</v>
      </c>
      <c r="DK42" s="31"/>
    </row>
    <row r="43" spans="1:115" ht="30" customHeight="1" x14ac:dyDescent="0.25">
      <c r="A43" s="88" t="s">
        <v>104</v>
      </c>
      <c r="B43" s="89"/>
      <c r="C43" s="89"/>
      <c r="D43" s="89"/>
      <c r="E43" s="89"/>
      <c r="F43" s="89"/>
      <c r="G43" s="89"/>
      <c r="H43" s="89"/>
      <c r="I43" s="90"/>
      <c r="J43" s="28"/>
      <c r="K43" s="91" t="s">
        <v>105</v>
      </c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29"/>
      <c r="BI43" s="44" t="s">
        <v>5</v>
      </c>
      <c r="BJ43" s="45"/>
      <c r="BK43" s="45"/>
      <c r="BL43" s="45"/>
      <c r="BM43" s="45"/>
      <c r="BN43" s="45"/>
      <c r="BO43" s="45"/>
      <c r="BP43" s="45"/>
      <c r="BQ43" s="45"/>
      <c r="BR43" s="45"/>
      <c r="BS43" s="46"/>
      <c r="BT43" s="68"/>
      <c r="BU43" s="69"/>
      <c r="BV43" s="69"/>
      <c r="BW43" s="69"/>
      <c r="BX43" s="69"/>
      <c r="BY43" s="69"/>
      <c r="BZ43" s="69"/>
      <c r="CA43" s="69"/>
      <c r="CB43" s="69"/>
      <c r="CC43" s="70"/>
      <c r="CD43" s="68"/>
      <c r="CE43" s="69"/>
      <c r="CF43" s="69"/>
      <c r="CG43" s="69"/>
      <c r="CH43" s="69"/>
      <c r="CI43" s="69"/>
      <c r="CJ43" s="69"/>
      <c r="CK43" s="69"/>
      <c r="CL43" s="69"/>
      <c r="CM43" s="70"/>
      <c r="CN43" s="95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7"/>
      <c r="DI43" s="30">
        <f t="shared" si="0"/>
        <v>0</v>
      </c>
      <c r="DK43" s="31"/>
    </row>
    <row r="44" spans="1:115" s="21" customFormat="1" ht="30" customHeight="1" x14ac:dyDescent="0.2">
      <c r="A44" s="54" t="s">
        <v>47</v>
      </c>
      <c r="B44" s="55"/>
      <c r="C44" s="55"/>
      <c r="D44" s="55"/>
      <c r="E44" s="55"/>
      <c r="F44" s="55"/>
      <c r="G44" s="55"/>
      <c r="H44" s="55"/>
      <c r="I44" s="56"/>
      <c r="J44" s="24"/>
      <c r="K44" s="57" t="s">
        <v>48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25"/>
      <c r="BI44" s="58" t="s">
        <v>5</v>
      </c>
      <c r="BJ44" s="59"/>
      <c r="BK44" s="59"/>
      <c r="BL44" s="59"/>
      <c r="BM44" s="59"/>
      <c r="BN44" s="59"/>
      <c r="BO44" s="59"/>
      <c r="BP44" s="59"/>
      <c r="BQ44" s="59"/>
      <c r="BR44" s="59"/>
      <c r="BS44" s="60"/>
      <c r="BT44" s="50">
        <f>'[1]расчет расходов'!$I$74</f>
        <v>96914.632518340164</v>
      </c>
      <c r="BU44" s="51"/>
      <c r="BV44" s="51"/>
      <c r="BW44" s="51"/>
      <c r="BX44" s="51"/>
      <c r="BY44" s="51"/>
      <c r="BZ44" s="51"/>
      <c r="CA44" s="51"/>
      <c r="CB44" s="51"/>
      <c r="CC44" s="52"/>
      <c r="CD44" s="50">
        <f>'[1]расчет расходов'!$K$74</f>
        <v>120663.20637586001</v>
      </c>
      <c r="CE44" s="51"/>
      <c r="CF44" s="51"/>
      <c r="CG44" s="51"/>
      <c r="CH44" s="51"/>
      <c r="CI44" s="51"/>
      <c r="CJ44" s="51"/>
      <c r="CK44" s="51"/>
      <c r="CL44" s="51"/>
      <c r="CM44" s="52"/>
      <c r="CN44" s="98" t="s">
        <v>139</v>
      </c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100"/>
      <c r="DE44" s="20"/>
      <c r="DI44" s="26">
        <f t="shared" si="0"/>
        <v>23748.573857519848</v>
      </c>
      <c r="DK44" s="27"/>
    </row>
    <row r="45" spans="1:115" ht="15" customHeight="1" x14ac:dyDescent="0.25">
      <c r="A45" s="88" t="s">
        <v>49</v>
      </c>
      <c r="B45" s="89"/>
      <c r="C45" s="89"/>
      <c r="D45" s="89"/>
      <c r="E45" s="89"/>
      <c r="F45" s="89"/>
      <c r="G45" s="89"/>
      <c r="H45" s="89"/>
      <c r="I45" s="90"/>
      <c r="J45" s="28"/>
      <c r="K45" s="91" t="s">
        <v>50</v>
      </c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29"/>
      <c r="BI45" s="44" t="s">
        <v>5</v>
      </c>
      <c r="BJ45" s="45"/>
      <c r="BK45" s="45"/>
      <c r="BL45" s="45"/>
      <c r="BM45" s="45"/>
      <c r="BN45" s="45"/>
      <c r="BO45" s="45"/>
      <c r="BP45" s="45"/>
      <c r="BQ45" s="45"/>
      <c r="BR45" s="45"/>
      <c r="BS45" s="46"/>
      <c r="BT45" s="68">
        <v>0</v>
      </c>
      <c r="BU45" s="69"/>
      <c r="BV45" s="69"/>
      <c r="BW45" s="69"/>
      <c r="BX45" s="69"/>
      <c r="BY45" s="69"/>
      <c r="BZ45" s="69"/>
      <c r="CA45" s="69"/>
      <c r="CB45" s="69"/>
      <c r="CC45" s="70"/>
      <c r="CD45" s="68">
        <v>0</v>
      </c>
      <c r="CE45" s="69"/>
      <c r="CF45" s="69"/>
      <c r="CG45" s="69"/>
      <c r="CH45" s="69"/>
      <c r="CI45" s="69"/>
      <c r="CJ45" s="69"/>
      <c r="CK45" s="69"/>
      <c r="CL45" s="69"/>
      <c r="CM45" s="70"/>
      <c r="CN45" s="95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7"/>
      <c r="DI45" s="30">
        <f t="shared" si="0"/>
        <v>0</v>
      </c>
      <c r="DK45" s="31"/>
    </row>
    <row r="46" spans="1:115" ht="45" customHeight="1" x14ac:dyDescent="0.25">
      <c r="A46" s="88" t="s">
        <v>51</v>
      </c>
      <c r="B46" s="89"/>
      <c r="C46" s="89"/>
      <c r="D46" s="89"/>
      <c r="E46" s="89"/>
      <c r="F46" s="89"/>
      <c r="G46" s="89"/>
      <c r="H46" s="89"/>
      <c r="I46" s="90"/>
      <c r="J46" s="28"/>
      <c r="K46" s="91" t="s">
        <v>52</v>
      </c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29"/>
      <c r="BI46" s="44" t="s">
        <v>5</v>
      </c>
      <c r="BJ46" s="45"/>
      <c r="BK46" s="45"/>
      <c r="BL46" s="45"/>
      <c r="BM46" s="45"/>
      <c r="BN46" s="45"/>
      <c r="BO46" s="45"/>
      <c r="BP46" s="45"/>
      <c r="BQ46" s="45"/>
      <c r="BR46" s="45"/>
      <c r="BS46" s="46"/>
      <c r="BT46" s="68">
        <v>0</v>
      </c>
      <c r="BU46" s="69"/>
      <c r="BV46" s="69"/>
      <c r="BW46" s="69"/>
      <c r="BX46" s="69"/>
      <c r="BY46" s="69"/>
      <c r="BZ46" s="69"/>
      <c r="CA46" s="69"/>
      <c r="CB46" s="69"/>
      <c r="CC46" s="70"/>
      <c r="CD46" s="68">
        <v>0</v>
      </c>
      <c r="CE46" s="69"/>
      <c r="CF46" s="69"/>
      <c r="CG46" s="69"/>
      <c r="CH46" s="69"/>
      <c r="CI46" s="69"/>
      <c r="CJ46" s="69"/>
      <c r="CK46" s="69"/>
      <c r="CL46" s="69"/>
      <c r="CM46" s="70"/>
      <c r="CN46" s="95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7"/>
      <c r="DI46" s="30">
        <f t="shared" si="0"/>
        <v>0</v>
      </c>
      <c r="DK46" s="31"/>
    </row>
    <row r="47" spans="1:115" ht="93" customHeight="1" x14ac:dyDescent="0.25">
      <c r="A47" s="88" t="s">
        <v>53</v>
      </c>
      <c r="B47" s="89"/>
      <c r="C47" s="89"/>
      <c r="D47" s="89"/>
      <c r="E47" s="89"/>
      <c r="F47" s="89"/>
      <c r="G47" s="89"/>
      <c r="H47" s="89"/>
      <c r="I47" s="90"/>
      <c r="J47" s="28"/>
      <c r="K47" s="91" t="s">
        <v>54</v>
      </c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29"/>
      <c r="BI47" s="44" t="s">
        <v>5</v>
      </c>
      <c r="BJ47" s="45"/>
      <c r="BK47" s="45"/>
      <c r="BL47" s="45"/>
      <c r="BM47" s="45"/>
      <c r="BN47" s="45"/>
      <c r="BO47" s="45"/>
      <c r="BP47" s="45"/>
      <c r="BQ47" s="45"/>
      <c r="BR47" s="45"/>
      <c r="BS47" s="46"/>
      <c r="BT47" s="68">
        <f>'[1]расчет расходов'!$I$57</f>
        <v>5555.3351599999996</v>
      </c>
      <c r="BU47" s="69"/>
      <c r="BV47" s="69"/>
      <c r="BW47" s="69"/>
      <c r="BX47" s="69"/>
      <c r="BY47" s="69"/>
      <c r="BZ47" s="69"/>
      <c r="CA47" s="69"/>
      <c r="CB47" s="69"/>
      <c r="CC47" s="70"/>
      <c r="CD47" s="68">
        <f>'[1]расчет расходов'!$K$58</f>
        <v>23224.305364300002</v>
      </c>
      <c r="CE47" s="69"/>
      <c r="CF47" s="69"/>
      <c r="CG47" s="69"/>
      <c r="CH47" s="69"/>
      <c r="CI47" s="69"/>
      <c r="CJ47" s="69"/>
      <c r="CK47" s="69"/>
      <c r="CL47" s="69"/>
      <c r="CM47" s="70"/>
      <c r="CN47" s="95" t="s">
        <v>173</v>
      </c>
      <c r="CO47" s="96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7"/>
      <c r="DI47" s="30">
        <f t="shared" si="0"/>
        <v>17668.970204300003</v>
      </c>
      <c r="DK47" s="31"/>
    </row>
    <row r="48" spans="1:115" ht="30" customHeight="1" x14ac:dyDescent="0.25">
      <c r="A48" s="88" t="s">
        <v>55</v>
      </c>
      <c r="B48" s="89"/>
      <c r="C48" s="89"/>
      <c r="D48" s="89"/>
      <c r="E48" s="89"/>
      <c r="F48" s="89"/>
      <c r="G48" s="89"/>
      <c r="H48" s="89"/>
      <c r="I48" s="90"/>
      <c r="J48" s="28"/>
      <c r="K48" s="91" t="s">
        <v>22</v>
      </c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29"/>
      <c r="BI48" s="44" t="s">
        <v>5</v>
      </c>
      <c r="BJ48" s="45"/>
      <c r="BK48" s="45"/>
      <c r="BL48" s="45"/>
      <c r="BM48" s="45"/>
      <c r="BN48" s="45"/>
      <c r="BO48" s="45"/>
      <c r="BP48" s="45"/>
      <c r="BQ48" s="45"/>
      <c r="BR48" s="45"/>
      <c r="BS48" s="46"/>
      <c r="BT48" s="68">
        <f>'[1]расчет расходов'!$I$66</f>
        <v>17225.531376947671</v>
      </c>
      <c r="BU48" s="69"/>
      <c r="BV48" s="69"/>
      <c r="BW48" s="69"/>
      <c r="BX48" s="69"/>
      <c r="BY48" s="69"/>
      <c r="BZ48" s="69"/>
      <c r="CA48" s="69"/>
      <c r="CB48" s="69"/>
      <c r="CC48" s="70"/>
      <c r="CD48" s="68">
        <f>'[1]расчет расходов'!$K$66</f>
        <v>26384.381672960004</v>
      </c>
      <c r="CE48" s="69"/>
      <c r="CF48" s="69"/>
      <c r="CG48" s="69"/>
      <c r="CH48" s="69"/>
      <c r="CI48" s="69"/>
      <c r="CJ48" s="69"/>
      <c r="CK48" s="69"/>
      <c r="CL48" s="69"/>
      <c r="CM48" s="70"/>
      <c r="CN48" s="95" t="s">
        <v>174</v>
      </c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7"/>
      <c r="DI48" s="30">
        <f t="shared" si="0"/>
        <v>9158.8502960123333</v>
      </c>
      <c r="DK48" s="31"/>
    </row>
    <row r="49" spans="1:115" ht="45" customHeight="1" x14ac:dyDescent="0.25">
      <c r="A49" s="88" t="s">
        <v>56</v>
      </c>
      <c r="B49" s="89"/>
      <c r="C49" s="89"/>
      <c r="D49" s="89"/>
      <c r="E49" s="89"/>
      <c r="F49" s="89"/>
      <c r="G49" s="89"/>
      <c r="H49" s="89"/>
      <c r="I49" s="90"/>
      <c r="J49" s="28"/>
      <c r="K49" s="91" t="s">
        <v>106</v>
      </c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29"/>
      <c r="BI49" s="44" t="s">
        <v>5</v>
      </c>
      <c r="BJ49" s="45"/>
      <c r="BK49" s="45"/>
      <c r="BL49" s="45"/>
      <c r="BM49" s="45"/>
      <c r="BN49" s="45"/>
      <c r="BO49" s="45"/>
      <c r="BP49" s="45"/>
      <c r="BQ49" s="45"/>
      <c r="BR49" s="45"/>
      <c r="BS49" s="46"/>
      <c r="BT49" s="68"/>
      <c r="BU49" s="69"/>
      <c r="BV49" s="69"/>
      <c r="BW49" s="69"/>
      <c r="BX49" s="69"/>
      <c r="BY49" s="69"/>
      <c r="BZ49" s="69"/>
      <c r="CA49" s="69"/>
      <c r="CB49" s="69"/>
      <c r="CC49" s="70"/>
      <c r="CD49" s="68"/>
      <c r="CE49" s="69"/>
      <c r="CF49" s="69"/>
      <c r="CG49" s="69"/>
      <c r="CH49" s="69"/>
      <c r="CI49" s="69"/>
      <c r="CJ49" s="69"/>
      <c r="CK49" s="69"/>
      <c r="CL49" s="69"/>
      <c r="CM49" s="70"/>
      <c r="CN49" s="95" t="s">
        <v>159</v>
      </c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7"/>
      <c r="DI49" s="30">
        <f t="shared" si="0"/>
        <v>0</v>
      </c>
      <c r="DK49" s="31"/>
    </row>
    <row r="50" spans="1:115" ht="63" customHeight="1" x14ac:dyDescent="0.25">
      <c r="A50" s="88" t="s">
        <v>57</v>
      </c>
      <c r="B50" s="89"/>
      <c r="C50" s="89"/>
      <c r="D50" s="89"/>
      <c r="E50" s="89"/>
      <c r="F50" s="89"/>
      <c r="G50" s="89"/>
      <c r="H50" s="89"/>
      <c r="I50" s="90"/>
      <c r="J50" s="28"/>
      <c r="K50" s="91" t="s">
        <v>107</v>
      </c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29"/>
      <c r="BI50" s="44" t="s">
        <v>5</v>
      </c>
      <c r="BJ50" s="45"/>
      <c r="BK50" s="45"/>
      <c r="BL50" s="45"/>
      <c r="BM50" s="45"/>
      <c r="BN50" s="45"/>
      <c r="BO50" s="45"/>
      <c r="BP50" s="45"/>
      <c r="BQ50" s="45"/>
      <c r="BR50" s="45"/>
      <c r="BS50" s="46"/>
      <c r="BT50" s="68">
        <f>'[1]расчет расходов'!$I$70</f>
        <v>37400.395154532496</v>
      </c>
      <c r="BU50" s="69"/>
      <c r="BV50" s="69"/>
      <c r="BW50" s="69"/>
      <c r="BX50" s="69"/>
      <c r="BY50" s="69"/>
      <c r="BZ50" s="69"/>
      <c r="CA50" s="69"/>
      <c r="CB50" s="69"/>
      <c r="CC50" s="70"/>
      <c r="CD50" s="68">
        <f>'[1]расчет расходов'!$K$70</f>
        <v>66965.637530000007</v>
      </c>
      <c r="CE50" s="69"/>
      <c r="CF50" s="69"/>
      <c r="CG50" s="69"/>
      <c r="CH50" s="69"/>
      <c r="CI50" s="69"/>
      <c r="CJ50" s="69"/>
      <c r="CK50" s="69"/>
      <c r="CL50" s="69"/>
      <c r="CM50" s="70"/>
      <c r="CN50" s="95" t="s">
        <v>175</v>
      </c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7"/>
      <c r="DI50" s="30">
        <f t="shared" si="0"/>
        <v>29565.242375467511</v>
      </c>
      <c r="DK50" s="31"/>
    </row>
    <row r="51" spans="1:115" ht="30" customHeight="1" x14ac:dyDescent="0.25">
      <c r="A51" s="88" t="s">
        <v>58</v>
      </c>
      <c r="B51" s="89"/>
      <c r="C51" s="89"/>
      <c r="D51" s="89"/>
      <c r="E51" s="89"/>
      <c r="F51" s="89"/>
      <c r="G51" s="89"/>
      <c r="H51" s="89"/>
      <c r="I51" s="90"/>
      <c r="J51" s="28"/>
      <c r="K51" s="91" t="s">
        <v>142</v>
      </c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29"/>
      <c r="BI51" s="44" t="s">
        <v>5</v>
      </c>
      <c r="BJ51" s="45"/>
      <c r="BK51" s="45"/>
      <c r="BL51" s="45"/>
      <c r="BM51" s="45"/>
      <c r="BN51" s="45"/>
      <c r="BO51" s="45"/>
      <c r="BP51" s="45"/>
      <c r="BQ51" s="45"/>
      <c r="BR51" s="45"/>
      <c r="BS51" s="46"/>
      <c r="BT51" s="68">
        <f>'[1]расчет расходов'!$I$69</f>
        <v>3750</v>
      </c>
      <c r="BU51" s="69"/>
      <c r="BV51" s="69"/>
      <c r="BW51" s="69"/>
      <c r="BX51" s="69"/>
      <c r="BY51" s="69"/>
      <c r="BZ51" s="69"/>
      <c r="CA51" s="69"/>
      <c r="CB51" s="69"/>
      <c r="CC51" s="70"/>
      <c r="CD51" s="68"/>
      <c r="CE51" s="69"/>
      <c r="CF51" s="69"/>
      <c r="CG51" s="69"/>
      <c r="CH51" s="69"/>
      <c r="CI51" s="69"/>
      <c r="CJ51" s="69"/>
      <c r="CK51" s="69"/>
      <c r="CL51" s="69"/>
      <c r="CM51" s="70"/>
      <c r="CN51" s="95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7"/>
      <c r="DI51" s="30">
        <f t="shared" si="0"/>
        <v>-3750</v>
      </c>
      <c r="DK51" s="31"/>
    </row>
    <row r="52" spans="1:115" ht="15" customHeight="1" x14ac:dyDescent="0.25">
      <c r="A52" s="88" t="s">
        <v>62</v>
      </c>
      <c r="B52" s="89"/>
      <c r="C52" s="89"/>
      <c r="D52" s="89"/>
      <c r="E52" s="89"/>
      <c r="F52" s="89"/>
      <c r="G52" s="89"/>
      <c r="H52" s="89"/>
      <c r="I52" s="90"/>
      <c r="J52" s="28"/>
      <c r="K52" s="91" t="s">
        <v>23</v>
      </c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29"/>
      <c r="BI52" s="44" t="s">
        <v>5</v>
      </c>
      <c r="BJ52" s="45"/>
      <c r="BK52" s="45"/>
      <c r="BL52" s="45"/>
      <c r="BM52" s="45"/>
      <c r="BN52" s="45"/>
      <c r="BO52" s="45"/>
      <c r="BP52" s="45"/>
      <c r="BQ52" s="45"/>
      <c r="BR52" s="45"/>
      <c r="BS52" s="46"/>
      <c r="BT52" s="68">
        <f>'[1]расчет расходов'!$I$68</f>
        <v>532</v>
      </c>
      <c r="BU52" s="69"/>
      <c r="BV52" s="69"/>
      <c r="BW52" s="69"/>
      <c r="BX52" s="69"/>
      <c r="BY52" s="69"/>
      <c r="BZ52" s="69"/>
      <c r="CA52" s="69"/>
      <c r="CB52" s="69"/>
      <c r="CC52" s="70"/>
      <c r="CD52" s="68"/>
      <c r="CE52" s="69"/>
      <c r="CF52" s="69"/>
      <c r="CG52" s="69"/>
      <c r="CH52" s="69"/>
      <c r="CI52" s="69"/>
      <c r="CJ52" s="69"/>
      <c r="CK52" s="69"/>
      <c r="CL52" s="69"/>
      <c r="CM52" s="70"/>
      <c r="CN52" s="95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7"/>
      <c r="DI52" s="30">
        <f t="shared" si="0"/>
        <v>-532</v>
      </c>
      <c r="DK52" s="31"/>
    </row>
    <row r="53" spans="1:115" ht="60.75" customHeight="1" x14ac:dyDescent="0.25">
      <c r="A53" s="88" t="s">
        <v>108</v>
      </c>
      <c r="B53" s="89"/>
      <c r="C53" s="89"/>
      <c r="D53" s="89"/>
      <c r="E53" s="89"/>
      <c r="F53" s="89"/>
      <c r="G53" s="89"/>
      <c r="H53" s="89"/>
      <c r="I53" s="90"/>
      <c r="J53" s="28"/>
      <c r="K53" s="91" t="s">
        <v>24</v>
      </c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29"/>
      <c r="BI53" s="44" t="s">
        <v>5</v>
      </c>
      <c r="BJ53" s="45"/>
      <c r="BK53" s="45"/>
      <c r="BL53" s="45"/>
      <c r="BM53" s="45"/>
      <c r="BN53" s="45"/>
      <c r="BO53" s="45"/>
      <c r="BP53" s="45"/>
      <c r="BQ53" s="45"/>
      <c r="BR53" s="45"/>
      <c r="BS53" s="46"/>
      <c r="BT53" s="68">
        <f>'[1]расчет расходов'!$I$61</f>
        <v>361.46899999999999</v>
      </c>
      <c r="BU53" s="69"/>
      <c r="BV53" s="69"/>
      <c r="BW53" s="69"/>
      <c r="BX53" s="69"/>
      <c r="BY53" s="69"/>
      <c r="BZ53" s="69"/>
      <c r="CA53" s="69"/>
      <c r="CB53" s="69"/>
      <c r="CC53" s="70"/>
      <c r="CD53" s="68">
        <f>'[1]расчет расходов'!$K$61</f>
        <v>301.11799999999999</v>
      </c>
      <c r="CE53" s="69"/>
      <c r="CF53" s="69"/>
      <c r="CG53" s="69"/>
      <c r="CH53" s="69"/>
      <c r="CI53" s="69"/>
      <c r="CJ53" s="69"/>
      <c r="CK53" s="69"/>
      <c r="CL53" s="69"/>
      <c r="CM53" s="70"/>
      <c r="CN53" s="95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7"/>
      <c r="DI53" s="30">
        <f t="shared" si="0"/>
        <v>-60.350999999999999</v>
      </c>
      <c r="DK53" s="31"/>
    </row>
    <row r="54" spans="1:115" ht="72.75" customHeight="1" x14ac:dyDescent="0.25">
      <c r="A54" s="88" t="s">
        <v>109</v>
      </c>
      <c r="B54" s="89"/>
      <c r="C54" s="89"/>
      <c r="D54" s="89"/>
      <c r="E54" s="89"/>
      <c r="F54" s="89"/>
      <c r="G54" s="89"/>
      <c r="H54" s="89"/>
      <c r="I54" s="90"/>
      <c r="J54" s="28"/>
      <c r="K54" s="91" t="s">
        <v>59</v>
      </c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29"/>
      <c r="BI54" s="44" t="s">
        <v>5</v>
      </c>
      <c r="BJ54" s="45"/>
      <c r="BK54" s="45"/>
      <c r="BL54" s="45"/>
      <c r="BM54" s="45"/>
      <c r="BN54" s="45"/>
      <c r="BO54" s="45"/>
      <c r="BP54" s="45"/>
      <c r="BQ54" s="45"/>
      <c r="BR54" s="45"/>
      <c r="BS54" s="46"/>
      <c r="BT54" s="68">
        <v>0</v>
      </c>
      <c r="BU54" s="69"/>
      <c r="BV54" s="69"/>
      <c r="BW54" s="69"/>
      <c r="BX54" s="69"/>
      <c r="BY54" s="69"/>
      <c r="BZ54" s="69"/>
      <c r="CA54" s="69"/>
      <c r="CB54" s="69"/>
      <c r="CC54" s="70"/>
      <c r="CD54" s="68">
        <v>0</v>
      </c>
      <c r="CE54" s="69"/>
      <c r="CF54" s="69"/>
      <c r="CG54" s="69"/>
      <c r="CH54" s="69"/>
      <c r="CI54" s="69"/>
      <c r="CJ54" s="69"/>
      <c r="CK54" s="69"/>
      <c r="CL54" s="69"/>
      <c r="CM54" s="70"/>
      <c r="CN54" s="95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7"/>
      <c r="DI54" s="30">
        <f t="shared" si="0"/>
        <v>0</v>
      </c>
      <c r="DK54" s="31"/>
    </row>
    <row r="55" spans="1:115" ht="35.25" customHeight="1" x14ac:dyDescent="0.25">
      <c r="A55" s="88" t="s">
        <v>110</v>
      </c>
      <c r="B55" s="89"/>
      <c r="C55" s="89"/>
      <c r="D55" s="89"/>
      <c r="E55" s="89"/>
      <c r="F55" s="89"/>
      <c r="G55" s="89"/>
      <c r="H55" s="89"/>
      <c r="I55" s="90"/>
      <c r="J55" s="28"/>
      <c r="K55" s="91" t="s">
        <v>60</v>
      </c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29"/>
      <c r="BI55" s="44" t="s">
        <v>61</v>
      </c>
      <c r="BJ55" s="45"/>
      <c r="BK55" s="45"/>
      <c r="BL55" s="45"/>
      <c r="BM55" s="45"/>
      <c r="BN55" s="45"/>
      <c r="BO55" s="45"/>
      <c r="BP55" s="45"/>
      <c r="BQ55" s="45"/>
      <c r="BR55" s="45"/>
      <c r="BS55" s="46"/>
      <c r="BT55" s="68">
        <v>0</v>
      </c>
      <c r="BU55" s="69"/>
      <c r="BV55" s="69"/>
      <c r="BW55" s="69"/>
      <c r="BX55" s="69"/>
      <c r="BY55" s="69"/>
      <c r="BZ55" s="69"/>
      <c r="CA55" s="69"/>
      <c r="CB55" s="69"/>
      <c r="CC55" s="70"/>
      <c r="CD55" s="68">
        <v>0</v>
      </c>
      <c r="CE55" s="69"/>
      <c r="CF55" s="69"/>
      <c r="CG55" s="69"/>
      <c r="CH55" s="69"/>
      <c r="CI55" s="69"/>
      <c r="CJ55" s="69"/>
      <c r="CK55" s="69"/>
      <c r="CL55" s="69"/>
      <c r="CM55" s="70"/>
      <c r="CN55" s="95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7"/>
      <c r="DI55" s="30">
        <f t="shared" si="0"/>
        <v>0</v>
      </c>
      <c r="DK55" s="31"/>
    </row>
    <row r="56" spans="1:115" ht="122.25" customHeight="1" x14ac:dyDescent="0.25">
      <c r="A56" s="88" t="s">
        <v>111</v>
      </c>
      <c r="B56" s="89"/>
      <c r="C56" s="89"/>
      <c r="D56" s="89"/>
      <c r="E56" s="89"/>
      <c r="F56" s="89"/>
      <c r="G56" s="89"/>
      <c r="H56" s="89"/>
      <c r="I56" s="90"/>
      <c r="J56" s="28"/>
      <c r="K56" s="91" t="s">
        <v>63</v>
      </c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29"/>
      <c r="BI56" s="44" t="s">
        <v>5</v>
      </c>
      <c r="BJ56" s="45"/>
      <c r="BK56" s="45"/>
      <c r="BL56" s="45"/>
      <c r="BM56" s="45"/>
      <c r="BN56" s="45"/>
      <c r="BO56" s="45"/>
      <c r="BP56" s="45"/>
      <c r="BQ56" s="45"/>
      <c r="BR56" s="45"/>
      <c r="BS56" s="46"/>
      <c r="BT56" s="68">
        <v>0</v>
      </c>
      <c r="BU56" s="69"/>
      <c r="BV56" s="69"/>
      <c r="BW56" s="69"/>
      <c r="BX56" s="69"/>
      <c r="BY56" s="69"/>
      <c r="BZ56" s="69"/>
      <c r="CA56" s="69"/>
      <c r="CB56" s="69"/>
      <c r="CC56" s="70"/>
      <c r="CD56" s="68">
        <v>0</v>
      </c>
      <c r="CE56" s="69"/>
      <c r="CF56" s="69"/>
      <c r="CG56" s="69"/>
      <c r="CH56" s="69"/>
      <c r="CI56" s="69"/>
      <c r="CJ56" s="69"/>
      <c r="CK56" s="69"/>
      <c r="CL56" s="69"/>
      <c r="CM56" s="70"/>
      <c r="CN56" s="95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7"/>
      <c r="DI56" s="30">
        <f t="shared" si="0"/>
        <v>0</v>
      </c>
      <c r="DK56" s="31"/>
    </row>
    <row r="57" spans="1:115" ht="30" customHeight="1" x14ac:dyDescent="0.25">
      <c r="A57" s="88" t="s">
        <v>112</v>
      </c>
      <c r="B57" s="89"/>
      <c r="C57" s="89"/>
      <c r="D57" s="89"/>
      <c r="E57" s="89"/>
      <c r="F57" s="89"/>
      <c r="G57" s="89"/>
      <c r="H57" s="89"/>
      <c r="I57" s="90"/>
      <c r="J57" s="28"/>
      <c r="K57" s="91" t="s">
        <v>113</v>
      </c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29"/>
      <c r="BI57" s="44" t="s">
        <v>5</v>
      </c>
      <c r="BJ57" s="45"/>
      <c r="BK57" s="45"/>
      <c r="BL57" s="45"/>
      <c r="BM57" s="45"/>
      <c r="BN57" s="45"/>
      <c r="BO57" s="45"/>
      <c r="BP57" s="45"/>
      <c r="BQ57" s="45"/>
      <c r="BR57" s="45"/>
      <c r="BS57" s="46"/>
      <c r="BT57" s="68">
        <f>'[1]расчет расходов'!$I$67</f>
        <v>0</v>
      </c>
      <c r="BU57" s="69"/>
      <c r="BV57" s="69"/>
      <c r="BW57" s="69"/>
      <c r="BX57" s="69"/>
      <c r="BY57" s="69"/>
      <c r="BZ57" s="69"/>
      <c r="CA57" s="69"/>
      <c r="CB57" s="69"/>
      <c r="CC57" s="70"/>
      <c r="CD57" s="68">
        <f>'[1]расчет расходов'!$K$67</f>
        <v>0</v>
      </c>
      <c r="CE57" s="69"/>
      <c r="CF57" s="69"/>
      <c r="CG57" s="69"/>
      <c r="CH57" s="69"/>
      <c r="CI57" s="69"/>
      <c r="CJ57" s="69"/>
      <c r="CK57" s="69"/>
      <c r="CL57" s="69"/>
      <c r="CM57" s="70"/>
      <c r="CN57" s="95" t="s">
        <v>160</v>
      </c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7"/>
      <c r="DI57" s="30">
        <f t="shared" si="0"/>
        <v>0</v>
      </c>
      <c r="DK57" s="31"/>
    </row>
    <row r="58" spans="1:115" ht="45" customHeight="1" x14ac:dyDescent="0.25">
      <c r="A58" s="88" t="s">
        <v>15</v>
      </c>
      <c r="B58" s="89"/>
      <c r="C58" s="89"/>
      <c r="D58" s="89"/>
      <c r="E58" s="89"/>
      <c r="F58" s="89"/>
      <c r="G58" s="89"/>
      <c r="H58" s="89"/>
      <c r="I58" s="90"/>
      <c r="J58" s="28"/>
      <c r="K58" s="91" t="s">
        <v>25</v>
      </c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29"/>
      <c r="BI58" s="44" t="s">
        <v>5</v>
      </c>
      <c r="BJ58" s="45"/>
      <c r="BK58" s="45"/>
      <c r="BL58" s="45"/>
      <c r="BM58" s="45"/>
      <c r="BN58" s="45"/>
      <c r="BO58" s="45"/>
      <c r="BP58" s="45"/>
      <c r="BQ58" s="45"/>
      <c r="BR58" s="45"/>
      <c r="BS58" s="46"/>
      <c r="BT58" s="68">
        <f>'[4]расчет расходов'!$I$78</f>
        <v>37762.088300543925</v>
      </c>
      <c r="BU58" s="69"/>
      <c r="BV58" s="69"/>
      <c r="BW58" s="69"/>
      <c r="BX58" s="69"/>
      <c r="BY58" s="69"/>
      <c r="BZ58" s="69"/>
      <c r="CA58" s="69"/>
      <c r="CB58" s="69"/>
      <c r="CC58" s="70"/>
      <c r="CD58" s="68">
        <v>0</v>
      </c>
      <c r="CE58" s="69"/>
      <c r="CF58" s="69"/>
      <c r="CG58" s="69"/>
      <c r="CH58" s="69"/>
      <c r="CI58" s="69"/>
      <c r="CJ58" s="69"/>
      <c r="CK58" s="69"/>
      <c r="CL58" s="69"/>
      <c r="CM58" s="70"/>
      <c r="CN58" s="95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7"/>
      <c r="DI58" s="30">
        <f t="shared" si="0"/>
        <v>-37762.088300543925</v>
      </c>
      <c r="DK58" s="31"/>
    </row>
    <row r="59" spans="1:115" ht="63.75" customHeight="1" x14ac:dyDescent="0.25">
      <c r="A59" s="88" t="s">
        <v>16</v>
      </c>
      <c r="B59" s="89"/>
      <c r="C59" s="89"/>
      <c r="D59" s="89"/>
      <c r="E59" s="89"/>
      <c r="F59" s="89"/>
      <c r="G59" s="89"/>
      <c r="H59" s="89"/>
      <c r="I59" s="90"/>
      <c r="J59" s="28"/>
      <c r="K59" s="91" t="s">
        <v>64</v>
      </c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29"/>
      <c r="BI59" s="44" t="s">
        <v>5</v>
      </c>
      <c r="BJ59" s="45"/>
      <c r="BK59" s="45"/>
      <c r="BL59" s="45"/>
      <c r="BM59" s="45"/>
      <c r="BN59" s="45"/>
      <c r="BO59" s="45"/>
      <c r="BP59" s="45"/>
      <c r="BQ59" s="45"/>
      <c r="BR59" s="45"/>
      <c r="BS59" s="46"/>
      <c r="BT59" s="68">
        <f>BT22+BT26+BT28</f>
        <v>23090.707709262599</v>
      </c>
      <c r="BU59" s="69"/>
      <c r="BV59" s="69"/>
      <c r="BW59" s="69"/>
      <c r="BX59" s="69"/>
      <c r="BY59" s="69"/>
      <c r="BZ59" s="69"/>
      <c r="CA59" s="69"/>
      <c r="CB59" s="69"/>
      <c r="CC59" s="70"/>
      <c r="CD59" s="68">
        <f>CD22+CD24+CD26</f>
        <v>40753.471490000004</v>
      </c>
      <c r="CE59" s="69"/>
      <c r="CF59" s="69"/>
      <c r="CG59" s="69"/>
      <c r="CH59" s="69"/>
      <c r="CI59" s="69"/>
      <c r="CJ59" s="69"/>
      <c r="CK59" s="69"/>
      <c r="CL59" s="69"/>
      <c r="CM59" s="70"/>
      <c r="CN59" s="95" t="s">
        <v>147</v>
      </c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7"/>
      <c r="DI59" s="30">
        <f t="shared" si="0"/>
        <v>17662.763780737405</v>
      </c>
      <c r="DK59" s="31"/>
    </row>
    <row r="60" spans="1:115" ht="66" customHeight="1" x14ac:dyDescent="0.25">
      <c r="A60" s="88" t="s">
        <v>17</v>
      </c>
      <c r="B60" s="89"/>
      <c r="C60" s="89"/>
      <c r="D60" s="89"/>
      <c r="E60" s="89"/>
      <c r="F60" s="89"/>
      <c r="G60" s="89"/>
      <c r="H60" s="89"/>
      <c r="I60" s="90"/>
      <c r="J60" s="28"/>
      <c r="K60" s="91" t="s">
        <v>65</v>
      </c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29"/>
      <c r="BI60" s="44" t="s">
        <v>5</v>
      </c>
      <c r="BJ60" s="45"/>
      <c r="BK60" s="45"/>
      <c r="BL60" s="45"/>
      <c r="BM60" s="45"/>
      <c r="BN60" s="45"/>
      <c r="BO60" s="45"/>
      <c r="BP60" s="45"/>
      <c r="BQ60" s="45"/>
      <c r="BR60" s="45"/>
      <c r="BS60" s="46"/>
      <c r="BT60" s="68">
        <f>(BT61/2*'[5]П1.25'!$I$13+'[5]П1.25'!$J$13*BT61/2)/1000</f>
        <v>186557.00231969767</v>
      </c>
      <c r="BU60" s="69"/>
      <c r="BV60" s="69"/>
      <c r="BW60" s="69"/>
      <c r="BX60" s="69"/>
      <c r="BY60" s="69"/>
      <c r="BZ60" s="69"/>
      <c r="CA60" s="69"/>
      <c r="CB60" s="69"/>
      <c r="CC60" s="70"/>
      <c r="CD60" s="68">
        <f>115329</f>
        <v>115329</v>
      </c>
      <c r="CE60" s="69"/>
      <c r="CF60" s="69"/>
      <c r="CG60" s="69"/>
      <c r="CH60" s="69"/>
      <c r="CI60" s="69"/>
      <c r="CJ60" s="69"/>
      <c r="CK60" s="69"/>
      <c r="CL60" s="69"/>
      <c r="CM60" s="70"/>
      <c r="CN60" s="95" t="s">
        <v>176</v>
      </c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7"/>
      <c r="DI60" s="30">
        <f t="shared" si="0"/>
        <v>-71228.002319697669</v>
      </c>
      <c r="DK60" s="31"/>
    </row>
    <row r="61" spans="1:115" ht="71.25" customHeight="1" x14ac:dyDescent="0.25">
      <c r="A61" s="88" t="s">
        <v>7</v>
      </c>
      <c r="B61" s="89"/>
      <c r="C61" s="89"/>
      <c r="D61" s="89"/>
      <c r="E61" s="89"/>
      <c r="F61" s="89"/>
      <c r="G61" s="89"/>
      <c r="H61" s="89"/>
      <c r="I61" s="90"/>
      <c r="J61" s="28"/>
      <c r="K61" s="91" t="s">
        <v>114</v>
      </c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29"/>
      <c r="BI61" s="44" t="s">
        <v>66</v>
      </c>
      <c r="BJ61" s="45"/>
      <c r="BK61" s="45"/>
      <c r="BL61" s="45"/>
      <c r="BM61" s="45"/>
      <c r="BN61" s="45"/>
      <c r="BO61" s="45"/>
      <c r="BP61" s="45"/>
      <c r="BQ61" s="45"/>
      <c r="BR61" s="45"/>
      <c r="BS61" s="46"/>
      <c r="BT61" s="68">
        <f>'[5]П1.4'!$P$18*1000</f>
        <v>36478.403656000002</v>
      </c>
      <c r="BU61" s="69"/>
      <c r="BV61" s="69"/>
      <c r="BW61" s="69"/>
      <c r="BX61" s="69"/>
      <c r="BY61" s="69"/>
      <c r="BZ61" s="69"/>
      <c r="CA61" s="69"/>
      <c r="CB61" s="69"/>
      <c r="CC61" s="70"/>
      <c r="CD61" s="68">
        <f>'[1]П1.4'!$P$18*1000</f>
        <v>26120.967221562834</v>
      </c>
      <c r="CE61" s="69"/>
      <c r="CF61" s="69"/>
      <c r="CG61" s="69"/>
      <c r="CH61" s="69"/>
      <c r="CI61" s="69"/>
      <c r="CJ61" s="69"/>
      <c r="CK61" s="69"/>
      <c r="CL61" s="69"/>
      <c r="CM61" s="70"/>
      <c r="CN61" s="95" t="s">
        <v>177</v>
      </c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7"/>
      <c r="DI61" s="30">
        <f t="shared" si="0"/>
        <v>-10357.436434437168</v>
      </c>
      <c r="DK61" s="31"/>
    </row>
    <row r="62" spans="1:115" ht="69" customHeight="1" x14ac:dyDescent="0.25">
      <c r="A62" s="88" t="s">
        <v>47</v>
      </c>
      <c r="B62" s="89"/>
      <c r="C62" s="89"/>
      <c r="D62" s="89"/>
      <c r="E62" s="89"/>
      <c r="F62" s="89"/>
      <c r="G62" s="89"/>
      <c r="H62" s="89"/>
      <c r="I62" s="90"/>
      <c r="J62" s="28"/>
      <c r="K62" s="91" t="s">
        <v>115</v>
      </c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29"/>
      <c r="BI62" s="47" t="s">
        <v>121</v>
      </c>
      <c r="BJ62" s="48"/>
      <c r="BK62" s="48"/>
      <c r="BL62" s="48"/>
      <c r="BM62" s="48"/>
      <c r="BN62" s="48"/>
      <c r="BO62" s="48"/>
      <c r="BP62" s="48"/>
      <c r="BQ62" s="48"/>
      <c r="BR62" s="48"/>
      <c r="BS62" s="49"/>
      <c r="BT62" s="68">
        <f>BT60/BT61*1000</f>
        <v>5114.1767079221572</v>
      </c>
      <c r="BU62" s="69"/>
      <c r="BV62" s="69"/>
      <c r="BW62" s="69"/>
      <c r="BX62" s="69"/>
      <c r="BY62" s="69"/>
      <c r="BZ62" s="69"/>
      <c r="CA62" s="69"/>
      <c r="CB62" s="69"/>
      <c r="CC62" s="70"/>
      <c r="CD62" s="68">
        <f>CD60/CD61*1000</f>
        <v>4415.188726426486</v>
      </c>
      <c r="CE62" s="69"/>
      <c r="CF62" s="69"/>
      <c r="CG62" s="69"/>
      <c r="CH62" s="69"/>
      <c r="CI62" s="69"/>
      <c r="CJ62" s="69"/>
      <c r="CK62" s="69"/>
      <c r="CL62" s="69"/>
      <c r="CM62" s="70"/>
      <c r="CN62" s="95" t="s">
        <v>178</v>
      </c>
      <c r="CO62" s="96"/>
      <c r="CP62" s="96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7"/>
      <c r="DI62" s="30">
        <f t="shared" si="0"/>
        <v>-698.98798149567119</v>
      </c>
      <c r="DK62" s="31"/>
    </row>
    <row r="63" spans="1:115" ht="57" customHeight="1" x14ac:dyDescent="0.25">
      <c r="A63" s="88" t="s">
        <v>26</v>
      </c>
      <c r="B63" s="89"/>
      <c r="C63" s="89"/>
      <c r="D63" s="89"/>
      <c r="E63" s="89"/>
      <c r="F63" s="89"/>
      <c r="G63" s="89"/>
      <c r="H63" s="89"/>
      <c r="I63" s="90"/>
      <c r="J63" s="28"/>
      <c r="K63" s="91" t="s">
        <v>68</v>
      </c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29"/>
      <c r="BI63" s="44" t="s">
        <v>38</v>
      </c>
      <c r="BJ63" s="45"/>
      <c r="BK63" s="45"/>
      <c r="BL63" s="45"/>
      <c r="BM63" s="45"/>
      <c r="BN63" s="45"/>
      <c r="BO63" s="45"/>
      <c r="BP63" s="45"/>
      <c r="BQ63" s="45"/>
      <c r="BR63" s="45"/>
      <c r="BS63" s="46"/>
      <c r="BT63" s="68" t="s">
        <v>38</v>
      </c>
      <c r="BU63" s="69"/>
      <c r="BV63" s="69"/>
      <c r="BW63" s="69"/>
      <c r="BX63" s="69"/>
      <c r="BY63" s="69"/>
      <c r="BZ63" s="69"/>
      <c r="CA63" s="69"/>
      <c r="CB63" s="69"/>
      <c r="CC63" s="70"/>
      <c r="CD63" s="68" t="s">
        <v>38</v>
      </c>
      <c r="CE63" s="69"/>
      <c r="CF63" s="69"/>
      <c r="CG63" s="69"/>
      <c r="CH63" s="69"/>
      <c r="CI63" s="69"/>
      <c r="CJ63" s="69"/>
      <c r="CK63" s="69"/>
      <c r="CL63" s="69"/>
      <c r="CM63" s="70"/>
      <c r="CN63" s="95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96"/>
      <c r="DC63" s="96"/>
      <c r="DD63" s="97"/>
      <c r="DI63" s="30" t="e">
        <f t="shared" si="0"/>
        <v>#VALUE!</v>
      </c>
      <c r="DK63" s="31"/>
    </row>
    <row r="64" spans="1:115" ht="30" customHeight="1" x14ac:dyDescent="0.25">
      <c r="A64" s="88" t="s">
        <v>6</v>
      </c>
      <c r="B64" s="89"/>
      <c r="C64" s="89"/>
      <c r="D64" s="89"/>
      <c r="E64" s="89"/>
      <c r="F64" s="89"/>
      <c r="G64" s="89"/>
      <c r="H64" s="89"/>
      <c r="I64" s="90"/>
      <c r="J64" s="28"/>
      <c r="K64" s="91" t="s">
        <v>69</v>
      </c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29"/>
      <c r="BI64" s="44" t="s">
        <v>70</v>
      </c>
      <c r="BJ64" s="45"/>
      <c r="BK64" s="45"/>
      <c r="BL64" s="45"/>
      <c r="BM64" s="45"/>
      <c r="BN64" s="45"/>
      <c r="BO64" s="45"/>
      <c r="BP64" s="45"/>
      <c r="BQ64" s="45"/>
      <c r="BR64" s="45"/>
      <c r="BS64" s="46"/>
      <c r="BT64" s="68">
        <v>539</v>
      </c>
      <c r="BU64" s="69"/>
      <c r="BV64" s="69"/>
      <c r="BW64" s="69"/>
      <c r="BX64" s="69"/>
      <c r="BY64" s="69"/>
      <c r="BZ64" s="69"/>
      <c r="CA64" s="69"/>
      <c r="CB64" s="69"/>
      <c r="CC64" s="70"/>
      <c r="CD64" s="118">
        <f>616</f>
        <v>616</v>
      </c>
      <c r="CE64" s="119"/>
      <c r="CF64" s="119"/>
      <c r="CG64" s="119"/>
      <c r="CH64" s="119"/>
      <c r="CI64" s="119"/>
      <c r="CJ64" s="119"/>
      <c r="CK64" s="119"/>
      <c r="CL64" s="119"/>
      <c r="CM64" s="120"/>
      <c r="CN64" s="95" t="s">
        <v>179</v>
      </c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6"/>
      <c r="DB64" s="96"/>
      <c r="DC64" s="96"/>
      <c r="DD64" s="97"/>
      <c r="DI64" s="30">
        <f t="shared" si="0"/>
        <v>77</v>
      </c>
      <c r="DK64" s="31"/>
    </row>
    <row r="65" spans="1:115" ht="33.75" customHeight="1" x14ac:dyDescent="0.25">
      <c r="A65" s="88" t="s">
        <v>71</v>
      </c>
      <c r="B65" s="89"/>
      <c r="C65" s="89"/>
      <c r="D65" s="89"/>
      <c r="E65" s="89"/>
      <c r="F65" s="89"/>
      <c r="G65" s="89"/>
      <c r="H65" s="89"/>
      <c r="I65" s="90"/>
      <c r="J65" s="28"/>
      <c r="K65" s="91" t="s">
        <v>72</v>
      </c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29"/>
      <c r="BI65" s="44" t="s">
        <v>73</v>
      </c>
      <c r="BJ65" s="45"/>
      <c r="BK65" s="45"/>
      <c r="BL65" s="45"/>
      <c r="BM65" s="45"/>
      <c r="BN65" s="45"/>
      <c r="BO65" s="45"/>
      <c r="BP65" s="45"/>
      <c r="BQ65" s="45"/>
      <c r="BR65" s="45"/>
      <c r="BS65" s="46"/>
      <c r="BT65" s="68">
        <v>1249.43</v>
      </c>
      <c r="BU65" s="69"/>
      <c r="BV65" s="69"/>
      <c r="BW65" s="69"/>
      <c r="BX65" s="69"/>
      <c r="BY65" s="69"/>
      <c r="BZ65" s="69"/>
      <c r="CA65" s="69"/>
      <c r="CB65" s="69"/>
      <c r="CC65" s="70"/>
      <c r="CD65" s="68">
        <f>'[4]Мощ, ВЛ, КЛ'!$H$7</f>
        <v>1465.71</v>
      </c>
      <c r="CE65" s="69"/>
      <c r="CF65" s="69"/>
      <c r="CG65" s="69"/>
      <c r="CH65" s="69"/>
      <c r="CI65" s="69"/>
      <c r="CJ65" s="69"/>
      <c r="CK65" s="69"/>
      <c r="CL65" s="69"/>
      <c r="CM65" s="70"/>
      <c r="CN65" s="95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96"/>
      <c r="DC65" s="96"/>
      <c r="DD65" s="97"/>
      <c r="DI65" s="30">
        <f t="shared" si="0"/>
        <v>216.27999999999997</v>
      </c>
      <c r="DK65" s="31"/>
    </row>
    <row r="66" spans="1:115" ht="30" customHeight="1" x14ac:dyDescent="0.25">
      <c r="A66" s="88" t="s">
        <v>128</v>
      </c>
      <c r="B66" s="89"/>
      <c r="C66" s="89"/>
      <c r="D66" s="89"/>
      <c r="E66" s="89"/>
      <c r="F66" s="89"/>
      <c r="G66" s="89"/>
      <c r="H66" s="89"/>
      <c r="I66" s="90"/>
      <c r="J66" s="28"/>
      <c r="K66" s="91" t="s">
        <v>126</v>
      </c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29"/>
      <c r="BI66" s="44" t="s">
        <v>73</v>
      </c>
      <c r="BJ66" s="45"/>
      <c r="BK66" s="45"/>
      <c r="BL66" s="45"/>
      <c r="BM66" s="45"/>
      <c r="BN66" s="45"/>
      <c r="BO66" s="45"/>
      <c r="BP66" s="45"/>
      <c r="BQ66" s="45"/>
      <c r="BR66" s="45"/>
      <c r="BS66" s="46"/>
      <c r="BT66" s="68">
        <v>560</v>
      </c>
      <c r="BU66" s="69"/>
      <c r="BV66" s="69"/>
      <c r="BW66" s="69"/>
      <c r="BX66" s="69"/>
      <c r="BY66" s="69"/>
      <c r="BZ66" s="69"/>
      <c r="CA66" s="69"/>
      <c r="CB66" s="69"/>
      <c r="CC66" s="70"/>
      <c r="CD66" s="68">
        <f>'[3]Прилож1 МУ 421-э'!$CD$48:$CL$48</f>
        <v>560</v>
      </c>
      <c r="CE66" s="69"/>
      <c r="CF66" s="69"/>
      <c r="CG66" s="69"/>
      <c r="CH66" s="69"/>
      <c r="CI66" s="69"/>
      <c r="CJ66" s="69"/>
      <c r="CK66" s="69"/>
      <c r="CL66" s="69"/>
      <c r="CM66" s="70"/>
      <c r="CN66" s="95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7"/>
      <c r="DI66" s="30">
        <f t="shared" si="0"/>
        <v>0</v>
      </c>
      <c r="DK66" s="31"/>
    </row>
    <row r="67" spans="1:115" ht="30" customHeight="1" x14ac:dyDescent="0.25">
      <c r="A67" s="88" t="s">
        <v>129</v>
      </c>
      <c r="B67" s="89"/>
      <c r="C67" s="89"/>
      <c r="D67" s="89"/>
      <c r="E67" s="89"/>
      <c r="F67" s="89"/>
      <c r="G67" s="89"/>
      <c r="H67" s="89"/>
      <c r="I67" s="90"/>
      <c r="J67" s="28"/>
      <c r="K67" s="91" t="s">
        <v>127</v>
      </c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29"/>
      <c r="BI67" s="44" t="s">
        <v>73</v>
      </c>
      <c r="BJ67" s="45"/>
      <c r="BK67" s="45"/>
      <c r="BL67" s="45"/>
      <c r="BM67" s="45"/>
      <c r="BN67" s="45"/>
      <c r="BO67" s="45"/>
      <c r="BP67" s="45"/>
      <c r="BQ67" s="45"/>
      <c r="BR67" s="45"/>
      <c r="BS67" s="46"/>
      <c r="BT67" s="68">
        <f>BT65-BT66</f>
        <v>689.43000000000006</v>
      </c>
      <c r="BU67" s="69"/>
      <c r="BV67" s="69"/>
      <c r="BW67" s="69"/>
      <c r="BX67" s="69"/>
      <c r="BY67" s="69"/>
      <c r="BZ67" s="69"/>
      <c r="CA67" s="69"/>
      <c r="CB67" s="69"/>
      <c r="CC67" s="70"/>
      <c r="CD67" s="68">
        <f>CD65-CD66</f>
        <v>905.71</v>
      </c>
      <c r="CE67" s="69"/>
      <c r="CF67" s="69"/>
      <c r="CG67" s="69"/>
      <c r="CH67" s="69"/>
      <c r="CI67" s="69"/>
      <c r="CJ67" s="69"/>
      <c r="CK67" s="69"/>
      <c r="CL67" s="69"/>
      <c r="CM67" s="70"/>
      <c r="CN67" s="95"/>
      <c r="CO67" s="96"/>
      <c r="CP67" s="96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7"/>
      <c r="DI67" s="30">
        <f t="shared" si="0"/>
        <v>216.27999999999997</v>
      </c>
      <c r="DK67" s="31"/>
    </row>
    <row r="68" spans="1:115" s="21" customFormat="1" ht="30" customHeight="1" x14ac:dyDescent="0.25">
      <c r="A68" s="54" t="s">
        <v>74</v>
      </c>
      <c r="B68" s="55"/>
      <c r="C68" s="55"/>
      <c r="D68" s="55"/>
      <c r="E68" s="55"/>
      <c r="F68" s="55"/>
      <c r="G68" s="55"/>
      <c r="H68" s="55"/>
      <c r="I68" s="56"/>
      <c r="J68" s="24"/>
      <c r="K68" s="91" t="s">
        <v>75</v>
      </c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25"/>
      <c r="BI68" s="44" t="s">
        <v>76</v>
      </c>
      <c r="BJ68" s="45"/>
      <c r="BK68" s="45"/>
      <c r="BL68" s="45"/>
      <c r="BM68" s="45"/>
      <c r="BN68" s="45"/>
      <c r="BO68" s="45"/>
      <c r="BP68" s="45"/>
      <c r="BQ68" s="45"/>
      <c r="BR68" s="45"/>
      <c r="BS68" s="46"/>
      <c r="BT68" s="68">
        <f>'[1]Р.2.1'!$M$49</f>
        <v>2411.5675000000001</v>
      </c>
      <c r="BU68" s="69"/>
      <c r="BV68" s="69"/>
      <c r="BW68" s="69"/>
      <c r="BX68" s="69"/>
      <c r="BY68" s="69"/>
      <c r="BZ68" s="69"/>
      <c r="CA68" s="69"/>
      <c r="CB68" s="69"/>
      <c r="CC68" s="70"/>
      <c r="CD68" s="68">
        <f>'[1]Р.2.1'!$P$49</f>
        <v>2411.5659000000005</v>
      </c>
      <c r="CE68" s="69"/>
      <c r="CF68" s="69"/>
      <c r="CG68" s="69"/>
      <c r="CH68" s="69"/>
      <c r="CI68" s="69"/>
      <c r="CJ68" s="69"/>
      <c r="CK68" s="69"/>
      <c r="CL68" s="69"/>
      <c r="CM68" s="70"/>
      <c r="CN68" s="95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7"/>
      <c r="DE68" s="16"/>
      <c r="DI68" s="30">
        <f t="shared" si="0"/>
        <v>-1.5999999995983671E-3</v>
      </c>
      <c r="DK68" s="31"/>
    </row>
    <row r="69" spans="1:115" ht="40.5" customHeight="1" x14ac:dyDescent="0.25">
      <c r="A69" s="88" t="s">
        <v>130</v>
      </c>
      <c r="B69" s="89"/>
      <c r="C69" s="89"/>
      <c r="D69" s="89"/>
      <c r="E69" s="89"/>
      <c r="F69" s="89"/>
      <c r="G69" s="89"/>
      <c r="H69" s="89"/>
      <c r="I69" s="90"/>
      <c r="J69" s="28"/>
      <c r="K69" s="91" t="s">
        <v>132</v>
      </c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29"/>
      <c r="BI69" s="44" t="s">
        <v>76</v>
      </c>
      <c r="BJ69" s="45"/>
      <c r="BK69" s="45"/>
      <c r="BL69" s="45"/>
      <c r="BM69" s="45"/>
      <c r="BN69" s="45"/>
      <c r="BO69" s="45"/>
      <c r="BP69" s="45"/>
      <c r="BQ69" s="45"/>
      <c r="BR69" s="45"/>
      <c r="BS69" s="46"/>
      <c r="BT69" s="68">
        <f>'[1]Р.2.1'!$M$50</f>
        <v>4.8000000000000001E-2</v>
      </c>
      <c r="BU69" s="69"/>
      <c r="BV69" s="69"/>
      <c r="BW69" s="69"/>
      <c r="BX69" s="69"/>
      <c r="BY69" s="69"/>
      <c r="BZ69" s="69"/>
      <c r="CA69" s="69"/>
      <c r="CB69" s="69"/>
      <c r="CC69" s="70"/>
      <c r="CD69" s="68">
        <f>'[1]Р.2.1'!$P$50</f>
        <v>4.6400000000000004E-2</v>
      </c>
      <c r="CE69" s="69"/>
      <c r="CF69" s="69"/>
      <c r="CG69" s="69"/>
      <c r="CH69" s="69"/>
      <c r="CI69" s="69"/>
      <c r="CJ69" s="69"/>
      <c r="CK69" s="69"/>
      <c r="CL69" s="69"/>
      <c r="CM69" s="70"/>
      <c r="CN69" s="95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6"/>
      <c r="DB69" s="96"/>
      <c r="DC69" s="96"/>
      <c r="DD69" s="97"/>
      <c r="DI69" s="30">
        <f t="shared" si="0"/>
        <v>-1.5999999999999973E-3</v>
      </c>
      <c r="DK69" s="31"/>
    </row>
    <row r="70" spans="1:115" ht="43.5" customHeight="1" x14ac:dyDescent="0.25">
      <c r="A70" s="88" t="s">
        <v>131</v>
      </c>
      <c r="B70" s="89"/>
      <c r="C70" s="89"/>
      <c r="D70" s="89"/>
      <c r="E70" s="89"/>
      <c r="F70" s="89"/>
      <c r="G70" s="89"/>
      <c r="H70" s="89"/>
      <c r="I70" s="90"/>
      <c r="J70" s="28"/>
      <c r="K70" s="91" t="s">
        <v>133</v>
      </c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29"/>
      <c r="BI70" s="44" t="s">
        <v>76</v>
      </c>
      <c r="BJ70" s="45"/>
      <c r="BK70" s="45"/>
      <c r="BL70" s="45"/>
      <c r="BM70" s="45"/>
      <c r="BN70" s="45"/>
      <c r="BO70" s="45"/>
      <c r="BP70" s="45"/>
      <c r="BQ70" s="45"/>
      <c r="BR70" s="45"/>
      <c r="BS70" s="46"/>
      <c r="BT70" s="68">
        <f>'[1]Р.2.1'!$M$52</f>
        <v>2408.9695000000002</v>
      </c>
      <c r="BU70" s="69"/>
      <c r="BV70" s="69"/>
      <c r="BW70" s="69"/>
      <c r="BX70" s="69"/>
      <c r="BY70" s="69"/>
      <c r="BZ70" s="69"/>
      <c r="CA70" s="69"/>
      <c r="CB70" s="69"/>
      <c r="CC70" s="70"/>
      <c r="CD70" s="68">
        <f>'[1]Р.2.1'!$P$52</f>
        <v>2408.9695000000002</v>
      </c>
      <c r="CE70" s="69"/>
      <c r="CF70" s="69"/>
      <c r="CG70" s="69"/>
      <c r="CH70" s="69"/>
      <c r="CI70" s="69"/>
      <c r="CJ70" s="69"/>
      <c r="CK70" s="69"/>
      <c r="CL70" s="69"/>
      <c r="CM70" s="70"/>
      <c r="CN70" s="95"/>
      <c r="CO70" s="96"/>
      <c r="CP70" s="96"/>
      <c r="CQ70" s="96"/>
      <c r="CR70" s="96"/>
      <c r="CS70" s="96"/>
      <c r="CT70" s="96"/>
      <c r="CU70" s="96"/>
      <c r="CV70" s="96"/>
      <c r="CW70" s="96"/>
      <c r="CX70" s="96"/>
      <c r="CY70" s="96"/>
      <c r="CZ70" s="96"/>
      <c r="DA70" s="96"/>
      <c r="DB70" s="96"/>
      <c r="DC70" s="96"/>
      <c r="DD70" s="97"/>
      <c r="DI70" s="30">
        <f t="shared" si="0"/>
        <v>0</v>
      </c>
      <c r="DK70" s="31"/>
    </row>
    <row r="71" spans="1:115" ht="43.5" customHeight="1" x14ac:dyDescent="0.25">
      <c r="A71" s="32"/>
      <c r="B71" s="33"/>
      <c r="C71" s="33"/>
      <c r="D71" s="33" t="s">
        <v>145</v>
      </c>
      <c r="E71" s="33"/>
      <c r="F71" s="33"/>
      <c r="G71" s="33"/>
      <c r="H71" s="33"/>
      <c r="I71" s="34"/>
      <c r="J71" s="28"/>
      <c r="K71" s="48" t="s">
        <v>146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9"/>
      <c r="BI71" s="44" t="s">
        <v>76</v>
      </c>
      <c r="BJ71" s="45"/>
      <c r="BK71" s="45"/>
      <c r="BL71" s="45"/>
      <c r="BM71" s="45"/>
      <c r="BN71" s="45"/>
      <c r="BO71" s="45"/>
      <c r="BP71" s="45"/>
      <c r="BQ71" s="45"/>
      <c r="BR71" s="45"/>
      <c r="BS71" s="46"/>
      <c r="BT71" s="35"/>
      <c r="BU71" s="36"/>
      <c r="BV71" s="69">
        <f>'[1]Р.2.1'!$M$53</f>
        <v>2.5500000000000003</v>
      </c>
      <c r="BW71" s="69"/>
      <c r="BX71" s="69"/>
      <c r="BY71" s="69"/>
      <c r="BZ71" s="69"/>
      <c r="CA71" s="69"/>
      <c r="CB71" s="69"/>
      <c r="CC71" s="70"/>
      <c r="CD71" s="68">
        <f>'[1]Р.2.1'!$P$53</f>
        <v>2.5500000000000003</v>
      </c>
      <c r="CE71" s="69"/>
      <c r="CF71" s="69"/>
      <c r="CG71" s="69"/>
      <c r="CH71" s="69"/>
      <c r="CI71" s="69"/>
      <c r="CJ71" s="69"/>
      <c r="CK71" s="69"/>
      <c r="CL71" s="69"/>
      <c r="CM71" s="70"/>
      <c r="CN71" s="38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40"/>
      <c r="DI71" s="30" t="e">
        <f>#REF!-BT71</f>
        <v>#REF!</v>
      </c>
      <c r="DK71" s="31"/>
    </row>
    <row r="72" spans="1:115" ht="30" customHeight="1" x14ac:dyDescent="0.25">
      <c r="A72" s="88" t="s">
        <v>77</v>
      </c>
      <c r="B72" s="89"/>
      <c r="C72" s="89"/>
      <c r="D72" s="89"/>
      <c r="E72" s="89"/>
      <c r="F72" s="89"/>
      <c r="G72" s="89"/>
      <c r="H72" s="89"/>
      <c r="I72" s="90"/>
      <c r="J72" s="28"/>
      <c r="K72" s="91" t="s">
        <v>78</v>
      </c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29"/>
      <c r="BI72" s="44" t="s">
        <v>76</v>
      </c>
      <c r="BJ72" s="45"/>
      <c r="BK72" s="45"/>
      <c r="BL72" s="45"/>
      <c r="BM72" s="45"/>
      <c r="BN72" s="45"/>
      <c r="BO72" s="45"/>
      <c r="BP72" s="45"/>
      <c r="BQ72" s="45"/>
      <c r="BR72" s="45"/>
      <c r="BS72" s="46"/>
      <c r="BT72" s="68">
        <f>'[1]Р.2.2'!$M$69</f>
        <v>4626.3999999999996</v>
      </c>
      <c r="BU72" s="69"/>
      <c r="BV72" s="69"/>
      <c r="BW72" s="69"/>
      <c r="BX72" s="69"/>
      <c r="BY72" s="69"/>
      <c r="BZ72" s="69"/>
      <c r="CA72" s="69"/>
      <c r="CB72" s="69"/>
      <c r="CC72" s="70"/>
      <c r="CD72" s="68">
        <f>'[1]Р.2.2'!$P$69</f>
        <v>4646.3</v>
      </c>
      <c r="CE72" s="69"/>
      <c r="CF72" s="69"/>
      <c r="CG72" s="69"/>
      <c r="CH72" s="69"/>
      <c r="CI72" s="69"/>
      <c r="CJ72" s="69"/>
      <c r="CK72" s="69"/>
      <c r="CL72" s="69"/>
      <c r="CM72" s="70"/>
      <c r="CN72" s="95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7"/>
      <c r="DI72" s="30">
        <f t="shared" si="0"/>
        <v>19.900000000000546</v>
      </c>
      <c r="DK72" s="31"/>
    </row>
    <row r="73" spans="1:115" ht="30" customHeight="1" x14ac:dyDescent="0.25">
      <c r="A73" s="88" t="s">
        <v>134</v>
      </c>
      <c r="B73" s="89"/>
      <c r="C73" s="89"/>
      <c r="D73" s="89"/>
      <c r="E73" s="89"/>
      <c r="F73" s="89"/>
      <c r="G73" s="89"/>
      <c r="H73" s="89"/>
      <c r="I73" s="90"/>
      <c r="J73" s="28"/>
      <c r="K73" s="91" t="s">
        <v>136</v>
      </c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29"/>
      <c r="BI73" s="44" t="s">
        <v>76</v>
      </c>
      <c r="BJ73" s="45"/>
      <c r="BK73" s="45"/>
      <c r="BL73" s="45"/>
      <c r="BM73" s="45"/>
      <c r="BN73" s="45"/>
      <c r="BO73" s="45"/>
      <c r="BP73" s="45"/>
      <c r="BQ73" s="45"/>
      <c r="BR73" s="45"/>
      <c r="BS73" s="46"/>
      <c r="BT73" s="68">
        <f>'[1]Р.2.2'!$M$70</f>
        <v>469.6</v>
      </c>
      <c r="BU73" s="69"/>
      <c r="BV73" s="69"/>
      <c r="BW73" s="69"/>
      <c r="BX73" s="69"/>
      <c r="BY73" s="69"/>
      <c r="BZ73" s="69"/>
      <c r="CA73" s="69"/>
      <c r="CB73" s="69"/>
      <c r="CC73" s="70"/>
      <c r="CD73" s="68">
        <f>'[1]Р.2.2'!$P$70</f>
        <v>469.6</v>
      </c>
      <c r="CE73" s="69"/>
      <c r="CF73" s="69"/>
      <c r="CG73" s="69"/>
      <c r="CH73" s="69"/>
      <c r="CI73" s="69"/>
      <c r="CJ73" s="69"/>
      <c r="CK73" s="69"/>
      <c r="CL73" s="69"/>
      <c r="CM73" s="70"/>
      <c r="CN73" s="95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7"/>
      <c r="DI73" s="30">
        <f t="shared" si="0"/>
        <v>0</v>
      </c>
      <c r="DK73" s="31"/>
    </row>
    <row r="74" spans="1:115" ht="54" customHeight="1" x14ac:dyDescent="0.25">
      <c r="A74" s="88" t="s">
        <v>135</v>
      </c>
      <c r="B74" s="89"/>
      <c r="C74" s="89"/>
      <c r="D74" s="89"/>
      <c r="E74" s="89"/>
      <c r="F74" s="89"/>
      <c r="G74" s="89"/>
      <c r="H74" s="89"/>
      <c r="I74" s="90"/>
      <c r="J74" s="28"/>
      <c r="K74" s="91" t="s">
        <v>137</v>
      </c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29"/>
      <c r="BI74" s="44" t="s">
        <v>76</v>
      </c>
      <c r="BJ74" s="45"/>
      <c r="BK74" s="45"/>
      <c r="BL74" s="45"/>
      <c r="BM74" s="45"/>
      <c r="BN74" s="45"/>
      <c r="BO74" s="45"/>
      <c r="BP74" s="45"/>
      <c r="BQ74" s="45"/>
      <c r="BR74" s="45"/>
      <c r="BS74" s="46"/>
      <c r="BT74" s="68">
        <f>'[1]Р.2.2'!$M$72</f>
        <v>4156.7999999999993</v>
      </c>
      <c r="BU74" s="69"/>
      <c r="BV74" s="69"/>
      <c r="BW74" s="69"/>
      <c r="BX74" s="69"/>
      <c r="BY74" s="69"/>
      <c r="BZ74" s="69"/>
      <c r="CA74" s="69"/>
      <c r="CB74" s="69"/>
      <c r="CC74" s="70"/>
      <c r="CD74" s="68">
        <f>'[1]Р.2.2'!$P$72</f>
        <v>4176.7</v>
      </c>
      <c r="CE74" s="69"/>
      <c r="CF74" s="69"/>
      <c r="CG74" s="69"/>
      <c r="CH74" s="69"/>
      <c r="CI74" s="69"/>
      <c r="CJ74" s="69"/>
      <c r="CK74" s="69"/>
      <c r="CL74" s="69"/>
      <c r="CM74" s="70"/>
      <c r="CN74" s="95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7"/>
      <c r="DI74" s="30">
        <f t="shared" si="0"/>
        <v>19.900000000000546</v>
      </c>
      <c r="DK74" s="31"/>
    </row>
    <row r="75" spans="1:115" ht="24.75" customHeight="1" x14ac:dyDescent="0.25">
      <c r="A75" s="88" t="s">
        <v>79</v>
      </c>
      <c r="B75" s="89"/>
      <c r="C75" s="89"/>
      <c r="D75" s="89"/>
      <c r="E75" s="89"/>
      <c r="F75" s="89"/>
      <c r="G75" s="89"/>
      <c r="H75" s="89"/>
      <c r="I75" s="90"/>
      <c r="J75" s="28"/>
      <c r="K75" s="91" t="s">
        <v>80</v>
      </c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29"/>
      <c r="BI75" s="44" t="s">
        <v>81</v>
      </c>
      <c r="BJ75" s="45"/>
      <c r="BK75" s="45"/>
      <c r="BL75" s="45"/>
      <c r="BM75" s="45"/>
      <c r="BN75" s="45"/>
      <c r="BO75" s="45"/>
      <c r="BP75" s="45"/>
      <c r="BQ75" s="45"/>
      <c r="BR75" s="45"/>
      <c r="BS75" s="46"/>
      <c r="BT75" s="68">
        <f>'[1]Р.2.1'!$L$49</f>
        <v>689.28700000000003</v>
      </c>
      <c r="BU75" s="69"/>
      <c r="BV75" s="69"/>
      <c r="BW75" s="69"/>
      <c r="BX75" s="69"/>
      <c r="BY75" s="69"/>
      <c r="BZ75" s="69"/>
      <c r="CA75" s="69"/>
      <c r="CB75" s="69"/>
      <c r="CC75" s="70"/>
      <c r="CD75" s="68">
        <f>'[1]Р.2.1'!$O$49</f>
        <v>689.28600000000006</v>
      </c>
      <c r="CE75" s="69"/>
      <c r="CF75" s="69"/>
      <c r="CG75" s="69"/>
      <c r="CH75" s="69"/>
      <c r="CI75" s="69"/>
      <c r="CJ75" s="69"/>
      <c r="CK75" s="69"/>
      <c r="CL75" s="69"/>
      <c r="CM75" s="70"/>
      <c r="CN75" s="95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7"/>
      <c r="DI75" s="30">
        <f t="shared" si="0"/>
        <v>-9.9999999997635314E-4</v>
      </c>
      <c r="DK75" s="31"/>
    </row>
    <row r="76" spans="1:115" ht="30" customHeight="1" x14ac:dyDescent="0.25">
      <c r="A76" s="88" t="s">
        <v>122</v>
      </c>
      <c r="B76" s="89"/>
      <c r="C76" s="89"/>
      <c r="D76" s="89"/>
      <c r="E76" s="89"/>
      <c r="F76" s="89"/>
      <c r="G76" s="89"/>
      <c r="H76" s="89"/>
      <c r="I76" s="90"/>
      <c r="J76" s="28"/>
      <c r="K76" s="91" t="s">
        <v>124</v>
      </c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29"/>
      <c r="BI76" s="44" t="s">
        <v>81</v>
      </c>
      <c r="BJ76" s="45"/>
      <c r="BK76" s="45"/>
      <c r="BL76" s="45"/>
      <c r="BM76" s="45"/>
      <c r="BN76" s="45"/>
      <c r="BO76" s="45"/>
      <c r="BP76" s="45"/>
      <c r="BQ76" s="45"/>
      <c r="BR76" s="45"/>
      <c r="BS76" s="46"/>
      <c r="BT76" s="68">
        <f>'[1]Р.2.1'!$L$50</f>
        <v>0.03</v>
      </c>
      <c r="BU76" s="69"/>
      <c r="BV76" s="69"/>
      <c r="BW76" s="69"/>
      <c r="BX76" s="69"/>
      <c r="BY76" s="69"/>
      <c r="BZ76" s="69"/>
      <c r="CA76" s="69"/>
      <c r="CB76" s="69"/>
      <c r="CC76" s="70"/>
      <c r="CD76" s="68">
        <f>'[1]Р.2.1'!$O$50</f>
        <v>2.9000000000000001E-2</v>
      </c>
      <c r="CE76" s="69"/>
      <c r="CF76" s="69"/>
      <c r="CG76" s="69"/>
      <c r="CH76" s="69"/>
      <c r="CI76" s="69"/>
      <c r="CJ76" s="69"/>
      <c r="CK76" s="69"/>
      <c r="CL76" s="69"/>
      <c r="CM76" s="70"/>
      <c r="CN76" s="95"/>
      <c r="CO76" s="96"/>
      <c r="CP76" s="96"/>
      <c r="CQ76" s="96"/>
      <c r="CR76" s="96"/>
      <c r="CS76" s="96"/>
      <c r="CT76" s="96"/>
      <c r="CU76" s="96"/>
      <c r="CV76" s="96"/>
      <c r="CW76" s="96"/>
      <c r="CX76" s="96"/>
      <c r="CY76" s="96"/>
      <c r="CZ76" s="96"/>
      <c r="DA76" s="96"/>
      <c r="DB76" s="96"/>
      <c r="DC76" s="96"/>
      <c r="DD76" s="97"/>
      <c r="DI76" s="30">
        <f t="shared" si="0"/>
        <v>-9.9999999999999742E-4</v>
      </c>
      <c r="DK76" s="31"/>
    </row>
    <row r="77" spans="1:115" ht="30" customHeight="1" x14ac:dyDescent="0.25">
      <c r="A77" s="88" t="s">
        <v>123</v>
      </c>
      <c r="B77" s="89"/>
      <c r="C77" s="89"/>
      <c r="D77" s="89"/>
      <c r="E77" s="89"/>
      <c r="F77" s="89"/>
      <c r="G77" s="89"/>
      <c r="H77" s="89"/>
      <c r="I77" s="90"/>
      <c r="J77" s="28"/>
      <c r="K77" s="91" t="s">
        <v>125</v>
      </c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29"/>
      <c r="BI77" s="44" t="s">
        <v>81</v>
      </c>
      <c r="BJ77" s="45"/>
      <c r="BK77" s="45"/>
      <c r="BL77" s="45"/>
      <c r="BM77" s="45"/>
      <c r="BN77" s="45"/>
      <c r="BO77" s="45"/>
      <c r="BP77" s="45"/>
      <c r="BQ77" s="45"/>
      <c r="BR77" s="45"/>
      <c r="BS77" s="46"/>
      <c r="BT77" s="68">
        <f>'[1]Р.2.1'!$L$52</f>
        <v>688.27700000000004</v>
      </c>
      <c r="BU77" s="69"/>
      <c r="BV77" s="69"/>
      <c r="BW77" s="69"/>
      <c r="BX77" s="69"/>
      <c r="BY77" s="69"/>
      <c r="BZ77" s="69"/>
      <c r="CA77" s="69"/>
      <c r="CB77" s="69"/>
      <c r="CC77" s="70"/>
      <c r="CD77" s="68">
        <f>'[1]Р.2.1'!$O$52</f>
        <v>688.27700000000004</v>
      </c>
      <c r="CE77" s="69"/>
      <c r="CF77" s="69"/>
      <c r="CG77" s="69"/>
      <c r="CH77" s="69"/>
      <c r="CI77" s="69"/>
      <c r="CJ77" s="69"/>
      <c r="CK77" s="69"/>
      <c r="CL77" s="69"/>
      <c r="CM77" s="70"/>
      <c r="CN77" s="95"/>
      <c r="CO77" s="96"/>
      <c r="CP77" s="96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7"/>
      <c r="DI77" s="30">
        <f t="shared" si="0"/>
        <v>0</v>
      </c>
      <c r="DK77" s="31"/>
    </row>
    <row r="78" spans="1:115" ht="30" customHeight="1" x14ac:dyDescent="0.25">
      <c r="A78" s="32"/>
      <c r="B78" s="33"/>
      <c r="C78" s="33"/>
      <c r="D78" s="33"/>
      <c r="E78" s="33"/>
      <c r="F78" s="33" t="s">
        <v>143</v>
      </c>
      <c r="G78" s="33"/>
      <c r="H78" s="33"/>
      <c r="I78" s="34"/>
      <c r="J78" s="28"/>
      <c r="K78" s="91" t="s">
        <v>144</v>
      </c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29"/>
      <c r="BI78" s="44" t="s">
        <v>81</v>
      </c>
      <c r="BJ78" s="45"/>
      <c r="BK78" s="45"/>
      <c r="BL78" s="45"/>
      <c r="BM78" s="45"/>
      <c r="BN78" s="45"/>
      <c r="BO78" s="45"/>
      <c r="BP78" s="45"/>
      <c r="BQ78" s="45"/>
      <c r="BR78" s="45"/>
      <c r="BS78" s="46"/>
      <c r="BT78" s="35"/>
      <c r="BU78" s="36"/>
      <c r="BV78" s="36"/>
      <c r="BW78" s="69">
        <f>'[1]Р.2.1'!$L$53</f>
        <v>0.98</v>
      </c>
      <c r="BX78" s="69"/>
      <c r="BY78" s="69"/>
      <c r="BZ78" s="69"/>
      <c r="CA78" s="69"/>
      <c r="CB78" s="69"/>
      <c r="CC78" s="70"/>
      <c r="CD78" s="68">
        <f>'[1]Р.2.1'!$O$53</f>
        <v>0.98</v>
      </c>
      <c r="CE78" s="69"/>
      <c r="CF78" s="69"/>
      <c r="CG78" s="69"/>
      <c r="CH78" s="69"/>
      <c r="CI78" s="69"/>
      <c r="CJ78" s="69"/>
      <c r="CK78" s="69"/>
      <c r="CL78" s="69"/>
      <c r="CM78" s="70"/>
      <c r="CN78" s="38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40"/>
      <c r="DI78" s="30" t="e">
        <f>#REF!-BT78</f>
        <v>#REF!</v>
      </c>
      <c r="DK78" s="31"/>
    </row>
    <row r="79" spans="1:115" ht="18.75" customHeight="1" x14ac:dyDescent="0.25">
      <c r="A79" s="88" t="s">
        <v>82</v>
      </c>
      <c r="B79" s="89"/>
      <c r="C79" s="89"/>
      <c r="D79" s="89"/>
      <c r="E79" s="89"/>
      <c r="F79" s="89"/>
      <c r="G79" s="89"/>
      <c r="H79" s="89"/>
      <c r="I79" s="90"/>
      <c r="J79" s="28"/>
      <c r="K79" s="91" t="s">
        <v>83</v>
      </c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29"/>
      <c r="BI79" s="44" t="s">
        <v>67</v>
      </c>
      <c r="BJ79" s="45"/>
      <c r="BK79" s="45"/>
      <c r="BL79" s="45"/>
      <c r="BM79" s="45"/>
      <c r="BN79" s="45"/>
      <c r="BO79" s="45"/>
      <c r="BP79" s="45"/>
      <c r="BQ79" s="45"/>
      <c r="BR79" s="45"/>
      <c r="BS79" s="46"/>
      <c r="BT79" s="115">
        <f>BT77/BT75</f>
        <v>0.99853471775907565</v>
      </c>
      <c r="BU79" s="116"/>
      <c r="BV79" s="116"/>
      <c r="BW79" s="116"/>
      <c r="BX79" s="116"/>
      <c r="BY79" s="116"/>
      <c r="BZ79" s="116"/>
      <c r="CA79" s="116"/>
      <c r="CB79" s="116"/>
      <c r="CC79" s="117"/>
      <c r="CD79" s="115">
        <f>CD77/CD75</f>
        <v>0.99853616640987919</v>
      </c>
      <c r="CE79" s="116"/>
      <c r="CF79" s="116"/>
      <c r="CG79" s="116"/>
      <c r="CH79" s="116"/>
      <c r="CI79" s="116"/>
      <c r="CJ79" s="116"/>
      <c r="CK79" s="116"/>
      <c r="CL79" s="116"/>
      <c r="CM79" s="117"/>
      <c r="CN79" s="95"/>
      <c r="CO79" s="96"/>
      <c r="CP79" s="96"/>
      <c r="CQ79" s="96"/>
      <c r="CR79" s="96"/>
      <c r="CS79" s="96"/>
      <c r="CT79" s="96"/>
      <c r="CU79" s="96"/>
      <c r="CV79" s="96"/>
      <c r="CW79" s="96"/>
      <c r="CX79" s="96"/>
      <c r="CY79" s="96"/>
      <c r="CZ79" s="96"/>
      <c r="DA79" s="96"/>
      <c r="DB79" s="96"/>
      <c r="DC79" s="96"/>
      <c r="DD79" s="97"/>
      <c r="DI79" s="30">
        <f t="shared" si="0"/>
        <v>1.448650803537177E-6</v>
      </c>
      <c r="DK79" s="31"/>
    </row>
    <row r="80" spans="1:115" ht="44.25" customHeight="1" x14ac:dyDescent="0.25">
      <c r="A80" s="88" t="s">
        <v>84</v>
      </c>
      <c r="B80" s="89"/>
      <c r="C80" s="89"/>
      <c r="D80" s="89"/>
      <c r="E80" s="89"/>
      <c r="F80" s="89"/>
      <c r="G80" s="89"/>
      <c r="H80" s="89"/>
      <c r="I80" s="90"/>
      <c r="J80" s="28"/>
      <c r="K80" s="91" t="s">
        <v>85</v>
      </c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29"/>
      <c r="BI80" s="44" t="s">
        <v>5</v>
      </c>
      <c r="BJ80" s="45"/>
      <c r="BK80" s="45"/>
      <c r="BL80" s="45"/>
      <c r="BM80" s="45"/>
      <c r="BN80" s="45"/>
      <c r="BO80" s="45"/>
      <c r="BP80" s="45"/>
      <c r="BQ80" s="45"/>
      <c r="BR80" s="45"/>
      <c r="BS80" s="46"/>
      <c r="BT80" s="68">
        <v>0</v>
      </c>
      <c r="BU80" s="69"/>
      <c r="BV80" s="69"/>
      <c r="BW80" s="69"/>
      <c r="BX80" s="69"/>
      <c r="BY80" s="69"/>
      <c r="BZ80" s="69"/>
      <c r="CA80" s="69"/>
      <c r="CB80" s="69"/>
      <c r="CC80" s="70"/>
      <c r="CD80" s="68">
        <f>137739096.76/1000</f>
        <v>137739.09675999999</v>
      </c>
      <c r="CE80" s="69"/>
      <c r="CF80" s="69"/>
      <c r="CG80" s="69"/>
      <c r="CH80" s="69"/>
      <c r="CI80" s="69"/>
      <c r="CJ80" s="69"/>
      <c r="CK80" s="69"/>
      <c r="CL80" s="69"/>
      <c r="CM80" s="70"/>
      <c r="CN80" s="95" t="s">
        <v>181</v>
      </c>
      <c r="CO80" s="96"/>
      <c r="CP80" s="96"/>
      <c r="CQ80" s="96"/>
      <c r="CR80" s="96"/>
      <c r="CS80" s="96"/>
      <c r="CT80" s="96"/>
      <c r="CU80" s="96"/>
      <c r="CV80" s="96"/>
      <c r="CW80" s="96"/>
      <c r="CX80" s="96"/>
      <c r="CY80" s="96"/>
      <c r="CZ80" s="96"/>
      <c r="DA80" s="96"/>
      <c r="DB80" s="96"/>
      <c r="DC80" s="96"/>
      <c r="DD80" s="97"/>
      <c r="DI80" s="30">
        <f t="shared" si="0"/>
        <v>137739.09675999999</v>
      </c>
      <c r="DK80" s="31"/>
    </row>
    <row r="81" spans="1:115" ht="30" customHeight="1" x14ac:dyDescent="0.25">
      <c r="A81" s="88" t="s">
        <v>86</v>
      </c>
      <c r="B81" s="89"/>
      <c r="C81" s="89"/>
      <c r="D81" s="89"/>
      <c r="E81" s="89"/>
      <c r="F81" s="89"/>
      <c r="G81" s="89"/>
      <c r="H81" s="89"/>
      <c r="I81" s="90"/>
      <c r="J81" s="28"/>
      <c r="K81" s="91" t="s">
        <v>87</v>
      </c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29"/>
      <c r="BI81" s="44" t="s">
        <v>5</v>
      </c>
      <c r="BJ81" s="45"/>
      <c r="BK81" s="45"/>
      <c r="BL81" s="45"/>
      <c r="BM81" s="45"/>
      <c r="BN81" s="45"/>
      <c r="BO81" s="45"/>
      <c r="BP81" s="45"/>
      <c r="BQ81" s="45"/>
      <c r="BR81" s="45"/>
      <c r="BS81" s="46"/>
      <c r="BT81" s="68">
        <v>0</v>
      </c>
      <c r="BU81" s="69"/>
      <c r="BV81" s="69"/>
      <c r="BW81" s="69"/>
      <c r="BX81" s="69"/>
      <c r="BY81" s="69"/>
      <c r="BZ81" s="69"/>
      <c r="CA81" s="69"/>
      <c r="CB81" s="69"/>
      <c r="CC81" s="70"/>
      <c r="CD81" s="68">
        <f>55492020.76/1000</f>
        <v>55492.020759999999</v>
      </c>
      <c r="CE81" s="69"/>
      <c r="CF81" s="69"/>
      <c r="CG81" s="69"/>
      <c r="CH81" s="69"/>
      <c r="CI81" s="69"/>
      <c r="CJ81" s="69"/>
      <c r="CK81" s="69"/>
      <c r="CL81" s="69"/>
      <c r="CM81" s="70"/>
      <c r="CN81" s="95"/>
      <c r="CO81" s="96"/>
      <c r="CP81" s="96"/>
      <c r="CQ81" s="96"/>
      <c r="CR81" s="96"/>
      <c r="CS81" s="96"/>
      <c r="CT81" s="96"/>
      <c r="CU81" s="96"/>
      <c r="CV81" s="96"/>
      <c r="CW81" s="96"/>
      <c r="CX81" s="96"/>
      <c r="CY81" s="96"/>
      <c r="CZ81" s="96"/>
      <c r="DA81" s="96"/>
      <c r="DB81" s="96"/>
      <c r="DC81" s="96"/>
      <c r="DD81" s="97"/>
      <c r="DI81" s="30">
        <f t="shared" si="0"/>
        <v>55492.020759999999</v>
      </c>
      <c r="DK81" s="31"/>
    </row>
    <row r="82" spans="1:115" ht="66.75" customHeight="1" thickBot="1" x14ac:dyDescent="0.3">
      <c r="A82" s="106" t="s">
        <v>88</v>
      </c>
      <c r="B82" s="107"/>
      <c r="C82" s="107"/>
      <c r="D82" s="107"/>
      <c r="E82" s="107"/>
      <c r="F82" s="107"/>
      <c r="G82" s="107"/>
      <c r="H82" s="107"/>
      <c r="I82" s="108"/>
      <c r="J82" s="42"/>
      <c r="K82" s="109" t="s">
        <v>89</v>
      </c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43"/>
      <c r="BI82" s="110" t="s">
        <v>67</v>
      </c>
      <c r="BJ82" s="111"/>
      <c r="BK82" s="111"/>
      <c r="BL82" s="111"/>
      <c r="BM82" s="111"/>
      <c r="BN82" s="111"/>
      <c r="BO82" s="111"/>
      <c r="BP82" s="111"/>
      <c r="BQ82" s="111"/>
      <c r="BR82" s="111"/>
      <c r="BS82" s="112"/>
      <c r="BT82" s="121">
        <f>'[4]Долгосрочные параметры'!$E$7</f>
        <v>4.17</v>
      </c>
      <c r="BU82" s="122"/>
      <c r="BV82" s="122"/>
      <c r="BW82" s="122"/>
      <c r="BX82" s="122"/>
      <c r="BY82" s="122"/>
      <c r="BZ82" s="122"/>
      <c r="CA82" s="122"/>
      <c r="CB82" s="122"/>
      <c r="CC82" s="123"/>
      <c r="CD82" s="121">
        <f>'[4]П1.4'!$P$19</f>
        <v>4.2125972024943774</v>
      </c>
      <c r="CE82" s="122"/>
      <c r="CF82" s="122"/>
      <c r="CG82" s="122"/>
      <c r="CH82" s="122"/>
      <c r="CI82" s="122"/>
      <c r="CJ82" s="122"/>
      <c r="CK82" s="122"/>
      <c r="CL82" s="122"/>
      <c r="CM82" s="123"/>
      <c r="CN82" s="103" t="s">
        <v>180</v>
      </c>
      <c r="CO82" s="104"/>
      <c r="CP82" s="104"/>
      <c r="CQ82" s="104"/>
      <c r="CR82" s="104"/>
      <c r="CS82" s="104"/>
      <c r="CT82" s="104"/>
      <c r="CU82" s="104"/>
      <c r="CV82" s="104"/>
      <c r="CW82" s="104"/>
      <c r="CX82" s="104"/>
      <c r="CY82" s="104"/>
      <c r="CZ82" s="104"/>
      <c r="DA82" s="104"/>
      <c r="DB82" s="104"/>
      <c r="DC82" s="104"/>
      <c r="DD82" s="105"/>
      <c r="DI82" s="30">
        <f t="shared" si="0"/>
        <v>4.2597202494377484E-2</v>
      </c>
      <c r="DK82" s="31"/>
    </row>
    <row r="83" spans="1:115" s="5" customFormat="1" ht="25.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10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2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8"/>
    </row>
    <row r="84" spans="1:115" s="5" customFormat="1" ht="66.75" hidden="1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10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2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8"/>
    </row>
    <row r="86" spans="1:115" s="8" customFormat="1" ht="15" customHeight="1" x14ac:dyDescent="0.2">
      <c r="A86" s="114" t="s">
        <v>140</v>
      </c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CQ86" s="113" t="s">
        <v>141</v>
      </c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3"/>
      <c r="DE86" s="19"/>
    </row>
    <row r="87" spans="1:115" s="1" customFormat="1" ht="37.5" customHeight="1" x14ac:dyDescent="0.2">
      <c r="G87" s="1" t="s">
        <v>18</v>
      </c>
      <c r="CN87" s="6"/>
      <c r="CO87" s="6"/>
      <c r="CP87" s="6"/>
      <c r="DC87" s="6"/>
      <c r="DE87" s="15"/>
    </row>
    <row r="88" spans="1:115" s="1" customFormat="1" ht="68.25" customHeight="1" x14ac:dyDescent="0.2">
      <c r="A88" s="101" t="s">
        <v>90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  <c r="BR88" s="102"/>
      <c r="BS88" s="102"/>
      <c r="BT88" s="102"/>
      <c r="BU88" s="102"/>
      <c r="BV88" s="102"/>
      <c r="BW88" s="102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  <c r="CT88" s="102"/>
      <c r="CU88" s="102"/>
      <c r="CV88" s="102"/>
      <c r="CW88" s="102"/>
      <c r="CX88" s="102"/>
      <c r="CY88" s="102"/>
      <c r="CZ88" s="102"/>
      <c r="DA88" s="102"/>
      <c r="DB88" s="102"/>
      <c r="DC88" s="102"/>
      <c r="DD88" s="102"/>
      <c r="DE88" s="15"/>
    </row>
    <row r="89" spans="1:115" s="1" customFormat="1" ht="25.5" customHeight="1" x14ac:dyDescent="0.2">
      <c r="A89" s="101" t="s">
        <v>91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  <c r="BP89" s="102"/>
      <c r="BQ89" s="102"/>
      <c r="BR89" s="102"/>
      <c r="BS89" s="102"/>
      <c r="BT89" s="102"/>
      <c r="BU89" s="102"/>
      <c r="BV89" s="102"/>
      <c r="BW89" s="102"/>
      <c r="BX89" s="102"/>
      <c r="BY89" s="102"/>
      <c r="BZ89" s="102"/>
      <c r="CA89" s="102"/>
      <c r="CB89" s="102"/>
      <c r="CC89" s="102"/>
      <c r="CD89" s="102"/>
      <c r="CE89" s="102"/>
      <c r="CF89" s="102"/>
      <c r="CG89" s="102"/>
      <c r="CH89" s="102"/>
      <c r="CI89" s="102"/>
      <c r="CJ89" s="102"/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2"/>
      <c r="CV89" s="102"/>
      <c r="CW89" s="102"/>
      <c r="CX89" s="102"/>
      <c r="CY89" s="102"/>
      <c r="CZ89" s="102"/>
      <c r="DA89" s="102"/>
      <c r="DB89" s="102"/>
      <c r="DC89" s="102"/>
      <c r="DD89" s="102"/>
      <c r="DE89" s="15"/>
    </row>
    <row r="90" spans="1:115" s="1" customFormat="1" ht="25.5" customHeight="1" x14ac:dyDescent="0.2">
      <c r="A90" s="101" t="s">
        <v>116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02"/>
      <c r="BI90" s="102"/>
      <c r="BJ90" s="102"/>
      <c r="BK90" s="102"/>
      <c r="BL90" s="102"/>
      <c r="BM90" s="102"/>
      <c r="BN90" s="102"/>
      <c r="BO90" s="102"/>
      <c r="BP90" s="102"/>
      <c r="BQ90" s="102"/>
      <c r="BR90" s="102"/>
      <c r="BS90" s="102"/>
      <c r="BT90" s="102"/>
      <c r="BU90" s="102"/>
      <c r="BV90" s="102"/>
      <c r="BW90" s="102"/>
      <c r="BX90" s="102"/>
      <c r="BY90" s="102"/>
      <c r="BZ90" s="102"/>
      <c r="CA90" s="102"/>
      <c r="CB90" s="102"/>
      <c r="CC90" s="102"/>
      <c r="CD90" s="102"/>
      <c r="CE90" s="102"/>
      <c r="CF90" s="102"/>
      <c r="CG90" s="102"/>
      <c r="CH90" s="102"/>
      <c r="CI90" s="102"/>
      <c r="CJ90" s="102"/>
      <c r="CK90" s="102"/>
      <c r="CL90" s="102"/>
      <c r="CM90" s="102"/>
      <c r="CN90" s="102"/>
      <c r="CO90" s="102"/>
      <c r="CP90" s="102"/>
      <c r="CQ90" s="102"/>
      <c r="CR90" s="102"/>
      <c r="CS90" s="102"/>
      <c r="CT90" s="102"/>
      <c r="CU90" s="102"/>
      <c r="CV90" s="102"/>
      <c r="CW90" s="102"/>
      <c r="CX90" s="102"/>
      <c r="CY90" s="102"/>
      <c r="CZ90" s="102"/>
      <c r="DA90" s="102"/>
      <c r="DB90" s="102"/>
      <c r="DC90" s="102"/>
      <c r="DD90" s="102"/>
      <c r="DE90" s="15"/>
    </row>
    <row r="91" spans="1:115" s="1" customFormat="1" ht="25.5" customHeight="1" x14ac:dyDescent="0.2">
      <c r="A91" s="101" t="s">
        <v>92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  <c r="BO91" s="102"/>
      <c r="BP91" s="102"/>
      <c r="BQ91" s="102"/>
      <c r="BR91" s="102"/>
      <c r="BS91" s="102"/>
      <c r="BT91" s="102"/>
      <c r="BU91" s="102"/>
      <c r="BV91" s="102"/>
      <c r="BW91" s="102"/>
      <c r="BX91" s="102"/>
      <c r="BY91" s="102"/>
      <c r="BZ91" s="102"/>
      <c r="CA91" s="102"/>
      <c r="CB91" s="102"/>
      <c r="CC91" s="102"/>
      <c r="CD91" s="102"/>
      <c r="CE91" s="102"/>
      <c r="CF91" s="102"/>
      <c r="CG91" s="102"/>
      <c r="CH91" s="102"/>
      <c r="CI91" s="102"/>
      <c r="CJ91" s="102"/>
      <c r="CK91" s="102"/>
      <c r="CL91" s="102"/>
      <c r="CM91" s="102"/>
      <c r="CN91" s="102"/>
      <c r="CO91" s="102"/>
      <c r="CP91" s="102"/>
      <c r="CQ91" s="102"/>
      <c r="CR91" s="102"/>
      <c r="CS91" s="102"/>
      <c r="CT91" s="102"/>
      <c r="CU91" s="102"/>
      <c r="CV91" s="102"/>
      <c r="CW91" s="102"/>
      <c r="CX91" s="102"/>
      <c r="CY91" s="102"/>
      <c r="CZ91" s="102"/>
      <c r="DA91" s="102"/>
      <c r="DB91" s="102"/>
      <c r="DC91" s="102"/>
      <c r="DD91" s="102"/>
      <c r="DE91" s="15"/>
    </row>
    <row r="92" spans="1:115" s="1" customFormat="1" ht="25.5" customHeight="1" x14ac:dyDescent="0.2">
      <c r="A92" s="101" t="s">
        <v>93</v>
      </c>
      <c r="B92" s="102"/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  <c r="BO92" s="102"/>
      <c r="BP92" s="102"/>
      <c r="BQ92" s="102"/>
      <c r="BR92" s="102"/>
      <c r="BS92" s="102"/>
      <c r="BT92" s="102"/>
      <c r="BU92" s="102"/>
      <c r="BV92" s="102"/>
      <c r="BW92" s="102"/>
      <c r="BX92" s="102"/>
      <c r="BY92" s="102"/>
      <c r="BZ92" s="102"/>
      <c r="CA92" s="102"/>
      <c r="CB92" s="102"/>
      <c r="CC92" s="102"/>
      <c r="CD92" s="102"/>
      <c r="CE92" s="102"/>
      <c r="CF92" s="102"/>
      <c r="CG92" s="102"/>
      <c r="CH92" s="102"/>
      <c r="CI92" s="102"/>
      <c r="CJ92" s="102"/>
      <c r="CK92" s="102"/>
      <c r="CL92" s="102"/>
      <c r="CM92" s="102"/>
      <c r="CN92" s="102"/>
      <c r="CO92" s="102"/>
      <c r="CP92" s="102"/>
      <c r="CQ92" s="102"/>
      <c r="CR92" s="102"/>
      <c r="CS92" s="102"/>
      <c r="CT92" s="102"/>
      <c r="CU92" s="102"/>
      <c r="CV92" s="102"/>
      <c r="CW92" s="102"/>
      <c r="CX92" s="102"/>
      <c r="CY92" s="102"/>
      <c r="CZ92" s="102"/>
      <c r="DA92" s="102"/>
      <c r="DB92" s="102"/>
      <c r="DC92" s="102"/>
      <c r="DD92" s="102"/>
      <c r="DE92" s="15"/>
    </row>
    <row r="93" spans="1:115" ht="3" customHeight="1" x14ac:dyDescent="0.25"/>
  </sheetData>
  <mergeCells count="388">
    <mergeCell ref="BT35:CC35"/>
    <mergeCell ref="CN35:DD35"/>
    <mergeCell ref="CN32:DD32"/>
    <mergeCell ref="CN33:DD33"/>
    <mergeCell ref="CN34:DD34"/>
    <mergeCell ref="CN41:DD41"/>
    <mergeCell ref="CD77:CM77"/>
    <mergeCell ref="CD71:CM71"/>
    <mergeCell ref="CD78:CM78"/>
    <mergeCell ref="A64:I64"/>
    <mergeCell ref="K64:BG64"/>
    <mergeCell ref="BI64:BS64"/>
    <mergeCell ref="BT64:CC64"/>
    <mergeCell ref="CD67:CM67"/>
    <mergeCell ref="CD64:CM64"/>
    <mergeCell ref="BI78:BS78"/>
    <mergeCell ref="K78:BG78"/>
    <mergeCell ref="BW78:CC78"/>
    <mergeCell ref="K71:BH71"/>
    <mergeCell ref="BI71:BS71"/>
    <mergeCell ref="BV71:CC71"/>
    <mergeCell ref="A69:I69"/>
    <mergeCell ref="K69:BG69"/>
    <mergeCell ref="BI69:BS69"/>
    <mergeCell ref="BT69:CC69"/>
    <mergeCell ref="A77:I77"/>
    <mergeCell ref="K77:BG77"/>
    <mergeCell ref="BI77:BS77"/>
    <mergeCell ref="BT77:CC77"/>
    <mergeCell ref="A70:I70"/>
    <mergeCell ref="CN53:DD53"/>
    <mergeCell ref="CD54:CM54"/>
    <mergeCell ref="CN54:DD54"/>
    <mergeCell ref="BI52:BS52"/>
    <mergeCell ref="BT52:CC52"/>
    <mergeCell ref="BI59:BS59"/>
    <mergeCell ref="BT59:CC59"/>
    <mergeCell ref="A61:I61"/>
    <mergeCell ref="K61:BG61"/>
    <mergeCell ref="BI61:BS61"/>
    <mergeCell ref="BT61:CC61"/>
    <mergeCell ref="CD59:CM59"/>
    <mergeCell ref="CN59:DD59"/>
    <mergeCell ref="CD60:CM60"/>
    <mergeCell ref="CN60:DD60"/>
    <mergeCell ref="A59:I59"/>
    <mergeCell ref="K59:BG59"/>
    <mergeCell ref="A60:I60"/>
    <mergeCell ref="CD61:CM61"/>
    <mergeCell ref="CN61:DD61"/>
    <mergeCell ref="CD58:CM58"/>
    <mergeCell ref="CN58:DD58"/>
    <mergeCell ref="K55:BG55"/>
    <mergeCell ref="CN64:DD64"/>
    <mergeCell ref="K63:BG63"/>
    <mergeCell ref="BI63:BS63"/>
    <mergeCell ref="BT63:CC63"/>
    <mergeCell ref="A62:I62"/>
    <mergeCell ref="K62:BG62"/>
    <mergeCell ref="BI62:BS62"/>
    <mergeCell ref="BT62:CC62"/>
    <mergeCell ref="CD63:CM63"/>
    <mergeCell ref="CN63:DD63"/>
    <mergeCell ref="CD62:CM62"/>
    <mergeCell ref="CN62:DD62"/>
    <mergeCell ref="A63:I63"/>
    <mergeCell ref="CN77:DD77"/>
    <mergeCell ref="A66:I66"/>
    <mergeCell ref="K66:BG66"/>
    <mergeCell ref="BI66:BS66"/>
    <mergeCell ref="BT66:CC66"/>
    <mergeCell ref="CD66:CM66"/>
    <mergeCell ref="CN66:DD66"/>
    <mergeCell ref="A73:I73"/>
    <mergeCell ref="K73:BG73"/>
    <mergeCell ref="BI73:BS73"/>
    <mergeCell ref="BT73:CC73"/>
    <mergeCell ref="BI75:BS75"/>
    <mergeCell ref="BT75:CC75"/>
    <mergeCell ref="BI74:BS74"/>
    <mergeCell ref="BT74:CC74"/>
    <mergeCell ref="CD70:CM70"/>
    <mergeCell ref="CN70:DD70"/>
    <mergeCell ref="CD72:CM72"/>
    <mergeCell ref="CN72:DD72"/>
    <mergeCell ref="CD75:CM75"/>
    <mergeCell ref="CN75:DD75"/>
    <mergeCell ref="CD73:CM73"/>
    <mergeCell ref="CN73:DD73"/>
    <mergeCell ref="CD74:CM74"/>
    <mergeCell ref="CN50:DD50"/>
    <mergeCell ref="CD51:CM51"/>
    <mergeCell ref="CN51:DD51"/>
    <mergeCell ref="CD57:CM57"/>
    <mergeCell ref="CN57:DD57"/>
    <mergeCell ref="CD52:CM52"/>
    <mergeCell ref="CN52:DD52"/>
    <mergeCell ref="A50:I50"/>
    <mergeCell ref="K50:BG50"/>
    <mergeCell ref="BI50:BS50"/>
    <mergeCell ref="BT50:CC50"/>
    <mergeCell ref="A53:I53"/>
    <mergeCell ref="K53:BG53"/>
    <mergeCell ref="BI53:BS53"/>
    <mergeCell ref="BT53:CC53"/>
    <mergeCell ref="A54:I54"/>
    <mergeCell ref="K54:BG54"/>
    <mergeCell ref="BI54:BS54"/>
    <mergeCell ref="BT54:CC54"/>
    <mergeCell ref="A51:I51"/>
    <mergeCell ref="K51:BG51"/>
    <mergeCell ref="BI51:BS51"/>
    <mergeCell ref="BT51:CC51"/>
    <mergeCell ref="CD53:CM53"/>
    <mergeCell ref="BT67:CC67"/>
    <mergeCell ref="A58:I58"/>
    <mergeCell ref="K58:BG58"/>
    <mergeCell ref="BI58:BS58"/>
    <mergeCell ref="BT58:CC58"/>
    <mergeCell ref="A56:I56"/>
    <mergeCell ref="K56:BG56"/>
    <mergeCell ref="BI56:BS56"/>
    <mergeCell ref="BT56:CC56"/>
    <mergeCell ref="A43:I43"/>
    <mergeCell ref="K43:BG43"/>
    <mergeCell ref="BI43:BS43"/>
    <mergeCell ref="BT43:CC43"/>
    <mergeCell ref="A48:I48"/>
    <mergeCell ref="K48:BG48"/>
    <mergeCell ref="A49:I49"/>
    <mergeCell ref="K49:BG49"/>
    <mergeCell ref="BI49:BS49"/>
    <mergeCell ref="BT49:CC49"/>
    <mergeCell ref="BI48:BS48"/>
    <mergeCell ref="BT48:CC48"/>
    <mergeCell ref="CD76:CM76"/>
    <mergeCell ref="CN76:DD76"/>
    <mergeCell ref="CD79:CM79"/>
    <mergeCell ref="CN79:DD79"/>
    <mergeCell ref="CD81:CM81"/>
    <mergeCell ref="CN74:DD74"/>
    <mergeCell ref="A72:I72"/>
    <mergeCell ref="CN81:DD81"/>
    <mergeCell ref="CD43:CM43"/>
    <mergeCell ref="CN43:DD43"/>
    <mergeCell ref="A76:I76"/>
    <mergeCell ref="K76:BG76"/>
    <mergeCell ref="BI76:BS76"/>
    <mergeCell ref="BT76:CC76"/>
    <mergeCell ref="CD80:CM80"/>
    <mergeCell ref="CN80:DD80"/>
    <mergeCell ref="A79:I79"/>
    <mergeCell ref="K79:BG79"/>
    <mergeCell ref="BI79:BS79"/>
    <mergeCell ref="BT79:CC79"/>
    <mergeCell ref="A74:I74"/>
    <mergeCell ref="K74:BG74"/>
    <mergeCell ref="A75:I75"/>
    <mergeCell ref="K75:BG75"/>
    <mergeCell ref="A92:DD92"/>
    <mergeCell ref="CD82:CM82"/>
    <mergeCell ref="CN82:DD82"/>
    <mergeCell ref="A80:I80"/>
    <mergeCell ref="K80:BG80"/>
    <mergeCell ref="A81:I81"/>
    <mergeCell ref="K81:BG81"/>
    <mergeCell ref="BI81:BS81"/>
    <mergeCell ref="BT81:CC81"/>
    <mergeCell ref="BI80:BS80"/>
    <mergeCell ref="BT80:CC80"/>
    <mergeCell ref="A90:DD90"/>
    <mergeCell ref="A91:DD91"/>
    <mergeCell ref="A88:DD88"/>
    <mergeCell ref="A89:DD89"/>
    <mergeCell ref="A82:I82"/>
    <mergeCell ref="K82:BG82"/>
    <mergeCell ref="BI82:BS82"/>
    <mergeCell ref="BT82:CC82"/>
    <mergeCell ref="CQ86:DB86"/>
    <mergeCell ref="A86:BP86"/>
    <mergeCell ref="K72:BG72"/>
    <mergeCell ref="BI72:BS72"/>
    <mergeCell ref="BT72:CC72"/>
    <mergeCell ref="CN67:DD67"/>
    <mergeCell ref="A65:I65"/>
    <mergeCell ref="K65:BG65"/>
    <mergeCell ref="BI65:BS65"/>
    <mergeCell ref="BT65:CC65"/>
    <mergeCell ref="A67:I67"/>
    <mergeCell ref="K67:BG67"/>
    <mergeCell ref="A68:I68"/>
    <mergeCell ref="K68:BG68"/>
    <mergeCell ref="BI68:BS68"/>
    <mergeCell ref="BT68:CC68"/>
    <mergeCell ref="CD69:CM69"/>
    <mergeCell ref="CN69:DD69"/>
    <mergeCell ref="CD65:CM65"/>
    <mergeCell ref="CN65:DD65"/>
    <mergeCell ref="CD68:CM68"/>
    <mergeCell ref="CN68:DD68"/>
    <mergeCell ref="K70:BG70"/>
    <mergeCell ref="BI70:BS70"/>
    <mergeCell ref="BT70:CC70"/>
    <mergeCell ref="BI67:BS67"/>
    <mergeCell ref="CD56:CM56"/>
    <mergeCell ref="K60:BG60"/>
    <mergeCell ref="BI60:BS60"/>
    <mergeCell ref="BT60:CC60"/>
    <mergeCell ref="CN56:DD56"/>
    <mergeCell ref="A57:I57"/>
    <mergeCell ref="K57:BG57"/>
    <mergeCell ref="BI57:BS57"/>
    <mergeCell ref="BT57:CC57"/>
    <mergeCell ref="CD55:CM55"/>
    <mergeCell ref="CN55:DD55"/>
    <mergeCell ref="CD46:CM46"/>
    <mergeCell ref="CN46:DD46"/>
    <mergeCell ref="CD47:CM47"/>
    <mergeCell ref="CN47:DD47"/>
    <mergeCell ref="CD49:CM49"/>
    <mergeCell ref="CN49:DD49"/>
    <mergeCell ref="A46:I46"/>
    <mergeCell ref="K46:BG46"/>
    <mergeCell ref="BI46:BS46"/>
    <mergeCell ref="BT46:CC46"/>
    <mergeCell ref="CD48:CM48"/>
    <mergeCell ref="CN48:DD48"/>
    <mergeCell ref="A47:I47"/>
    <mergeCell ref="K47:BG47"/>
    <mergeCell ref="BI47:BS47"/>
    <mergeCell ref="BT47:CC47"/>
    <mergeCell ref="A55:I55"/>
    <mergeCell ref="A52:I52"/>
    <mergeCell ref="K52:BG52"/>
    <mergeCell ref="BI55:BS55"/>
    <mergeCell ref="BT55:CC55"/>
    <mergeCell ref="CD50:CM50"/>
    <mergeCell ref="CD45:CM45"/>
    <mergeCell ref="CN45:DD45"/>
    <mergeCell ref="A44:I44"/>
    <mergeCell ref="K44:BG44"/>
    <mergeCell ref="A45:I45"/>
    <mergeCell ref="K45:BG45"/>
    <mergeCell ref="BI45:BS45"/>
    <mergeCell ref="BT45:CC45"/>
    <mergeCell ref="BI44:BS44"/>
    <mergeCell ref="BT44:CC44"/>
    <mergeCell ref="CD44:CM44"/>
    <mergeCell ref="CN44:DD44"/>
    <mergeCell ref="CD42:CM42"/>
    <mergeCell ref="CN42:DD42"/>
    <mergeCell ref="A29:I29"/>
    <mergeCell ref="K29:BG29"/>
    <mergeCell ref="BI29:BS29"/>
    <mergeCell ref="BT29:CC29"/>
    <mergeCell ref="A30:I30"/>
    <mergeCell ref="K30:BG30"/>
    <mergeCell ref="BI30:BS30"/>
    <mergeCell ref="BT30:CC30"/>
    <mergeCell ref="A42:I42"/>
    <mergeCell ref="K42:BG42"/>
    <mergeCell ref="BI42:BS42"/>
    <mergeCell ref="BT42:CC42"/>
    <mergeCell ref="J34:BH34"/>
    <mergeCell ref="J35:BH35"/>
    <mergeCell ref="CD34:CM34"/>
    <mergeCell ref="CD35:CM35"/>
    <mergeCell ref="CD39:CM39"/>
    <mergeCell ref="CD41:CM41"/>
    <mergeCell ref="J40:BH40"/>
    <mergeCell ref="CD40:CM40"/>
    <mergeCell ref="J37:BH37"/>
    <mergeCell ref="CD37:CM37"/>
    <mergeCell ref="A27:I27"/>
    <mergeCell ref="BI27:BS27"/>
    <mergeCell ref="BT27:CC27"/>
    <mergeCell ref="CD27:CM27"/>
    <mergeCell ref="CN30:DD30"/>
    <mergeCell ref="A26:I26"/>
    <mergeCell ref="K26:BG26"/>
    <mergeCell ref="BI26:BS26"/>
    <mergeCell ref="CD29:CM29"/>
    <mergeCell ref="CN29:DD29"/>
    <mergeCell ref="CD30:CM30"/>
    <mergeCell ref="CN27:DD27"/>
    <mergeCell ref="K27:BG27"/>
    <mergeCell ref="A28:I28"/>
    <mergeCell ref="K28:BG28"/>
    <mergeCell ref="BI28:BS28"/>
    <mergeCell ref="BT28:CC28"/>
    <mergeCell ref="CD28:CM28"/>
    <mergeCell ref="CN28:DD28"/>
    <mergeCell ref="BI25:BS25"/>
    <mergeCell ref="BT25:CC25"/>
    <mergeCell ref="CD25:CM25"/>
    <mergeCell ref="CN25:DD25"/>
    <mergeCell ref="A24:I24"/>
    <mergeCell ref="K24:BG24"/>
    <mergeCell ref="BI24:BS24"/>
    <mergeCell ref="BT24:CC24"/>
    <mergeCell ref="CN26:DD26"/>
    <mergeCell ref="CN20:DD21"/>
    <mergeCell ref="A19:I19"/>
    <mergeCell ref="K19:BG19"/>
    <mergeCell ref="BI19:BS19"/>
    <mergeCell ref="BT19:CC19"/>
    <mergeCell ref="CD18:CM18"/>
    <mergeCell ref="CD22:CM22"/>
    <mergeCell ref="BT22:CC22"/>
    <mergeCell ref="BT26:CC26"/>
    <mergeCell ref="CD24:CM24"/>
    <mergeCell ref="CD26:CM26"/>
    <mergeCell ref="CN31:DD31"/>
    <mergeCell ref="A23:I23"/>
    <mergeCell ref="K23:BG23"/>
    <mergeCell ref="BI23:BS23"/>
    <mergeCell ref="BT23:CC23"/>
    <mergeCell ref="CD23:CM23"/>
    <mergeCell ref="CN23:DD23"/>
    <mergeCell ref="A22:I22"/>
    <mergeCell ref="K22:BG22"/>
    <mergeCell ref="BI22:BS22"/>
    <mergeCell ref="CN24:DD24"/>
    <mergeCell ref="A25:I25"/>
    <mergeCell ref="K25:BG25"/>
    <mergeCell ref="CD21:CM21"/>
    <mergeCell ref="A20:I20"/>
    <mergeCell ref="K20:BG20"/>
    <mergeCell ref="A21:I21"/>
    <mergeCell ref="K21:BG21"/>
    <mergeCell ref="BI21:BS21"/>
    <mergeCell ref="BT21:CC21"/>
    <mergeCell ref="BI20:BS20"/>
    <mergeCell ref="BT20:CC20"/>
    <mergeCell ref="CD20:CM20"/>
    <mergeCell ref="A5:DD5"/>
    <mergeCell ref="A6:DD6"/>
    <mergeCell ref="A7:DD7"/>
    <mergeCell ref="A8:DD8"/>
    <mergeCell ref="J15:BH16"/>
    <mergeCell ref="BI15:BS16"/>
    <mergeCell ref="BT15:CM15"/>
    <mergeCell ref="AG10:CI10"/>
    <mergeCell ref="J11:BN11"/>
    <mergeCell ref="J12:BN12"/>
    <mergeCell ref="A15:I16"/>
    <mergeCell ref="AQ13:AX13"/>
    <mergeCell ref="AY13:AZ13"/>
    <mergeCell ref="BA13:BH13"/>
    <mergeCell ref="CN15:DD16"/>
    <mergeCell ref="BT16:CC16"/>
    <mergeCell ref="CD16:CM16"/>
    <mergeCell ref="J31:BH31"/>
    <mergeCell ref="J32:BH32"/>
    <mergeCell ref="CD31:CM31"/>
    <mergeCell ref="CD32:CM32"/>
    <mergeCell ref="CD33:CM33"/>
    <mergeCell ref="BI31:BS31"/>
    <mergeCell ref="BI32:BS32"/>
    <mergeCell ref="BI33:BS33"/>
    <mergeCell ref="J38:BH38"/>
    <mergeCell ref="CD38:CM38"/>
    <mergeCell ref="J36:BH36"/>
    <mergeCell ref="CD36:CM36"/>
    <mergeCell ref="BI34:BS34"/>
    <mergeCell ref="CD19:CM19"/>
    <mergeCell ref="CN19:DD19"/>
    <mergeCell ref="A18:I18"/>
    <mergeCell ref="K18:BG18"/>
    <mergeCell ref="BI18:BS18"/>
    <mergeCell ref="BT18:CC18"/>
    <mergeCell ref="A17:I17"/>
    <mergeCell ref="K17:BG17"/>
    <mergeCell ref="BI17:BS17"/>
    <mergeCell ref="BT17:CC17"/>
    <mergeCell ref="CD17:CM17"/>
    <mergeCell ref="CN17:DD17"/>
    <mergeCell ref="CN18:DD18"/>
    <mergeCell ref="BI35:BS35"/>
    <mergeCell ref="BI36:BS36"/>
    <mergeCell ref="BI37:BS37"/>
    <mergeCell ref="BI38:BS38"/>
    <mergeCell ref="BI39:BS39"/>
    <mergeCell ref="BI40:BS40"/>
    <mergeCell ref="BI41:BS41"/>
    <mergeCell ref="J33:BH33"/>
    <mergeCell ref="J41:BH41"/>
    <mergeCell ref="J39:BH39"/>
  </mergeCells>
  <phoneticPr fontId="8" type="noConversion"/>
  <printOptions horizontalCentered="1"/>
  <pageMargins left="0" right="0" top="0" bottom="0" header="0" footer="0"/>
  <pageSetup paperSize="9" scale="70" fitToHeight="3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Коршунова Екатерина Александровна</cp:lastModifiedBy>
  <cp:lastPrinted>2024-07-16T15:43:17Z</cp:lastPrinted>
  <dcterms:created xsi:type="dcterms:W3CDTF">2010-05-19T10:50:44Z</dcterms:created>
  <dcterms:modified xsi:type="dcterms:W3CDTF">2026-06-25T08:53:02Z</dcterms:modified>
</cp:coreProperties>
</file>